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860" activeTab="1"/>
  </bookViews>
  <sheets>
    <sheet name="part 1" sheetId="1" r:id="rId1"/>
    <sheet name="part 2" sheetId="2" r:id="rId2"/>
  </sheets>
  <definedNames>
    <definedName name="_xlnm.Print_Area" localSheetId="0">'part 1'!$A$1:$H$154</definedName>
    <definedName name="_xlnm.Print_Area" localSheetId="1">'part 2'!$A$1:$L$174</definedName>
  </definedNames>
  <calcPr calcMode="manual" fullCalcOnLoad="1"/>
</workbook>
</file>

<file path=xl/sharedStrings.xml><?xml version="1.0" encoding="utf-8"?>
<sst xmlns="http://schemas.openxmlformats.org/spreadsheetml/2006/main" count="380" uniqueCount="217">
  <si>
    <t>PURPOSE</t>
  </si>
  <si>
    <t>2</t>
  </si>
  <si>
    <t>2.1</t>
  </si>
  <si>
    <t>AMOUNT ALLOCATED</t>
  </si>
  <si>
    <t>R'000</t>
  </si>
  <si>
    <t>TOTAL</t>
  </si>
  <si>
    <t>2.2</t>
  </si>
  <si>
    <t>VIREMENT</t>
  </si>
  <si>
    <t xml:space="preserve">ORIGINAL AMOUNT VOTED </t>
  </si>
  <si>
    <t>REPORT ON THE STATE OF EXPENDITURE AS AT 31/03/2004</t>
  </si>
  <si>
    <t>PROGRAMME / PROJECTS</t>
  </si>
  <si>
    <t>ADJUSTED BUDGET ALLOCATION</t>
  </si>
  <si>
    <t>% OF BUDGET SPENT</t>
  </si>
  <si>
    <t>Administration</t>
  </si>
  <si>
    <t>Services to Citizens</t>
  </si>
  <si>
    <t>Immigration</t>
  </si>
  <si>
    <t>Auxiliary and associated services</t>
  </si>
  <si>
    <t>HANIS Project</t>
  </si>
  <si>
    <t>HANIS Smart Card</t>
  </si>
  <si>
    <t>Upgrade Population Register</t>
  </si>
  <si>
    <t>Electronic Document Management System</t>
  </si>
  <si>
    <t>Projects</t>
  </si>
  <si>
    <t>5.5</t>
  </si>
  <si>
    <t>Movement Control System Project</t>
  </si>
  <si>
    <t xml:space="preserve"> </t>
  </si>
  <si>
    <t>(SHORTAGE) / SAVING</t>
  </si>
  <si>
    <t>Special functions</t>
  </si>
  <si>
    <t>–</t>
  </si>
  <si>
    <t>ROLL-OVER FUNDS</t>
  </si>
  <si>
    <t>&gt;</t>
  </si>
  <si>
    <t xml:space="preserve">  </t>
  </si>
  <si>
    <t>ADJUSTMENTS ESTIMATE OF NATIONAL EXPENDITURE</t>
  </si>
  <si>
    <t>Lindela Detention Centre</t>
  </si>
  <si>
    <t>ID-Campaign</t>
  </si>
  <si>
    <t xml:space="preserve">Implementation of the new Immigration Act </t>
  </si>
  <si>
    <t>-</t>
  </si>
  <si>
    <t>Refugee Affairs Standing Committee</t>
  </si>
  <si>
    <t>The above schedule can be explained as follows</t>
  </si>
  <si>
    <t>3.</t>
  </si>
  <si>
    <t>3.1</t>
  </si>
  <si>
    <t>SUMMARY PER PROGRAMME / PROJECT</t>
  </si>
  <si>
    <t>PROGRAMME / PROJECT</t>
  </si>
  <si>
    <t>The saving for the 2003/04 financial year, for which funds will be requested to be rolled over to the 2004/05 financial year, mainly includes the following:</t>
  </si>
  <si>
    <t>3.2</t>
  </si>
  <si>
    <r>
      <t xml:space="preserve">BUDGET ALLOCATION 2003/04 </t>
    </r>
    <r>
      <rPr>
        <b/>
        <i/>
        <sz val="10"/>
        <rFont val="Arial"/>
        <family val="2"/>
      </rPr>
      <t>( INCLUDING ADJUSTMENTS ESTIMATE;  ROLL OVER FUNDS AND VIREMENT)</t>
    </r>
  </si>
  <si>
    <t>ADJUSTMENTS ESTIMATE</t>
  </si>
  <si>
    <t>AMOUNT R'000</t>
  </si>
  <si>
    <t>EXPENDITURE</t>
  </si>
  <si>
    <t>Personnel expenditure:  To finalise the backdated payments relating to the Parity implementation.</t>
  </si>
  <si>
    <t>To inform the reader about the budget / expenditure trends of the Department during the 2003/04 financial year.</t>
  </si>
  <si>
    <t>Setting aside of the Judge White findings (backdated salary payments)</t>
  </si>
  <si>
    <t>ORIGINAL BUDGET ALLOCATION</t>
  </si>
  <si>
    <t>AMOUNT</t>
  </si>
  <si>
    <t>2003 Salary adjustment</t>
  </si>
  <si>
    <t>To address the additional needs of the Department for 2003/04, Treasury Committee Memoranda to the value of R186,220 million was submitted to National Treasury during September 2003.  The Treasury Committee approved an amount of R104,739 million, which is broken down as follows according to amounts and areas of expenditure:</t>
  </si>
  <si>
    <t>During September 2003, the Department requested approval from National Treasury to utilise saving realised on information technology projects (earmarked) funds for other expenditure items that were reflecting high expenditure trend that could have resulted in overspending or discontinuing of services, namely Lindela Detention Centre and ID-Campaign.  Approval was granted during December 2003 for utilisation of savings to the amounts of R15 million and R20 million respectively for Lindela Detention Centre and ID-Campaign.</t>
  </si>
  <si>
    <t>The Department was originally allocated R1,971 053 million at the beginning of the financial year.  As the year progressed a chain of events occurred that led to an increase in the budget allocated to the Department.  These events are briefly analysed in the ensuing paragraphs.  The detailed breakdown of the original budget is reflected on the first column of the above schedule.</t>
  </si>
  <si>
    <t>Furthermore, when the third quarter was reviewed certain savings were realised  during December 2003.  The Department requested approval from National Treasury to utilise unspent funds on projects to address certain key priorities which would contribute to the "Turnaround Strategy".  During January 2004, National Treasury granted approval to the utilisation of saving in the amount of R79,249 million from the earmarked project allocations to address specific crucial interventions incorporated in the turnaround strategy of the Department.</t>
  </si>
  <si>
    <t>This chain of events therefore brought the adjusted budget or R2 132,688 million.</t>
  </si>
  <si>
    <t>The adjusted budget was therefore utilised as reflected by the schedule below.</t>
  </si>
  <si>
    <t>REASONS FOR SAVINGS</t>
  </si>
  <si>
    <t>Implementation of the Back Record Conversion of fingerprint records, within the HANIS Project.  This process did not materialise during the 2003/04 financial year and will be requested to be rolled over to the 2004/05 financial year.</t>
  </si>
  <si>
    <t>Committed expenditure which did not materialise, regarding specific crucial interventions incorporated in the turnaround strategy of the Department and will be requested to be rolled over to the 2004/05 financial year.</t>
  </si>
  <si>
    <t>Committed expenditure for RAMP projects that were not finalised during 2003/04 and will be requested to be rolled over to the 2004/05 financial year.</t>
  </si>
  <si>
    <t>The additional amount of R56,896 million increased the original budget of R1 971,053 million to R2 079,949 million.</t>
  </si>
  <si>
    <t>To conduct a feasibility assessment for the upgrading of the IT Infrastructure within the Department.</t>
  </si>
  <si>
    <t>Upgrading of state owned buildings</t>
  </si>
  <si>
    <t>Establishing of the new border posts at Golela.</t>
  </si>
  <si>
    <t>Electronic Document Management System.</t>
  </si>
  <si>
    <t>The Department submitted a request to National Treasury to roll over an amount of R116,963 million from the 2002/03 financial year, of which an amount of R56,896 million was approved by National Treasury and the Department informed thereof during June 2003.  The amount of R56,896 million is broken down into the following amounts and areas of spending:</t>
  </si>
  <si>
    <t>For the implementation of the Basic Accounting System (BAS).</t>
  </si>
  <si>
    <t>The adjustments estimate increased the budget from R2 079,949 million after the rollover to R2 132,688 million.</t>
  </si>
  <si>
    <t>For successful implementation of the Electronic Document Management System (EDMS).  The amount is for Back scanning of documents in the Registry, Makgoba Services, Bureau Back Scanning, Lightweight Directory Access Protocol and Correctional Tool.  The problems experienced with the IT infrastructure causes the delay and the amount will be requested to be rolled over to the 2004/05 financial year.</t>
  </si>
  <si>
    <t>If one takes into account the above analysis in terms of possible rollovers, it is clear that the Department did not realise any savings indicated as a saving during the 2003/04 financial year.  Almost all funds indicated as a saving are in fact committed to specific areas of spending.</t>
  </si>
  <si>
    <t>4.</t>
  </si>
  <si>
    <t>COMPARISON OF THE 2003/04 EXPENDITURE TRENDS WITH 2002/03</t>
  </si>
  <si>
    <t>4.1</t>
  </si>
  <si>
    <t>SUMMARY PER PROGRAMME - 2003/04 FINANCIAL YEAR</t>
  </si>
  <si>
    <t>SUMMARY PER PROGRAMME - 2002/02 FINANCIAL YEAR</t>
  </si>
  <si>
    <t>PROGRAMME</t>
  </si>
  <si>
    <t>4.2</t>
  </si>
  <si>
    <t>4.3</t>
  </si>
  <si>
    <t>EXPLANATIONS OF MATERIAL VARIANCES BETWEEN 2003/04 AND 2002/03</t>
  </si>
  <si>
    <t>With the turnaround strategy on track it is foreseen that the Department will not realise any savings in future years.</t>
  </si>
  <si>
    <t>A final virement was submitted during April 2004 for approval by the Director-General before the final closing of the books for year end 31 March 2003.</t>
  </si>
  <si>
    <t>It is evident from the schedule below that the Department managed to spent 91,52% of its adjusted budget and therefore leaving 8,48% unspent.</t>
  </si>
  <si>
    <t>The above stated savings fall in the allowable criteria for rollover, except for R1,693 million savings realised from personnel expenditure.  National Treasury was alerted of the above savings through the early warning reports and negotiations for rollover have commenced.</t>
  </si>
  <si>
    <t>Although the  saving in 2002/03 was R61,216 million or 34% less than in 2003/04, the reason for the increased saving in 2003/04 can mainly be ascribed to "Project funds" to the amount of R151,482 million, which were delayed due to the serious IT infrastructure problems experienced in 2003/04.</t>
  </si>
  <si>
    <t>An amount of R56,896 million was approved to be rolled over from 2002/03 to 2003/04, in comparison with an amount of R180,933 million, which was requested for roll over to 2004/05 mainly for capital projects such as HANIS and EDMS.</t>
  </si>
  <si>
    <t>Baseline amount</t>
  </si>
  <si>
    <t>Additional request</t>
  </si>
  <si>
    <t>1.</t>
  </si>
  <si>
    <t>1.1</t>
  </si>
  <si>
    <t>1.2</t>
  </si>
  <si>
    <t>2004/05</t>
  </si>
  <si>
    <t>2005/06</t>
  </si>
  <si>
    <t>2006/07</t>
  </si>
  <si>
    <t>R 000</t>
  </si>
  <si>
    <t xml:space="preserve">TOTAL </t>
  </si>
  <si>
    <t>Adjustment of baseline actual need for service delivery at acceptable standards.</t>
  </si>
  <si>
    <t>Funding of a new proposed establishment</t>
  </si>
  <si>
    <t>Crucial systems and computerisation of offices</t>
  </si>
  <si>
    <t>Implemetation of legislation</t>
  </si>
  <si>
    <t>2.</t>
  </si>
  <si>
    <t>MTEF BUDGET ALLOCATION: 2004/05-2006/07</t>
  </si>
  <si>
    <t>1.3</t>
  </si>
  <si>
    <t>2.3</t>
  </si>
  <si>
    <t>ITEM DESCRIPTION</t>
  </si>
  <si>
    <t>Transport costs and other crucial costs</t>
  </si>
  <si>
    <t>IT contractual commitments</t>
  </si>
  <si>
    <t>Government Motor Transport</t>
  </si>
  <si>
    <t>Government Motor Transport (Mobile Units)</t>
  </si>
  <si>
    <t>Accomodation Infrastructure</t>
  </si>
  <si>
    <t>Mobile Units</t>
  </si>
  <si>
    <t>Training</t>
  </si>
  <si>
    <t>Funding of a new proposed establishment (including parity implementation)</t>
  </si>
  <si>
    <t>Upgrading of IT infrastructure</t>
  </si>
  <si>
    <t>BAS, PERSAL, LOGIS and Asset Management</t>
  </si>
  <si>
    <t>Computerisation of Offices</t>
  </si>
  <si>
    <t>Immigration Advisory Board</t>
  </si>
  <si>
    <t>IEC</t>
  </si>
  <si>
    <t>Salary Adjustments carry through effect</t>
  </si>
  <si>
    <t>Banking Charges transferred from National Treasury</t>
  </si>
  <si>
    <t>TOTAL AMOUNT ALLOCATED ADDITIONAL TO BASELINE ALLOCATION</t>
  </si>
  <si>
    <t>2.4</t>
  </si>
  <si>
    <t>The budget is allocated as follows per programme/responsibility:</t>
  </si>
  <si>
    <t>PROGRAMME/RESPONSIBILITY</t>
  </si>
  <si>
    <t>ADMINISTRATION</t>
  </si>
  <si>
    <t>Minister</t>
  </si>
  <si>
    <t>Dep Minister</t>
  </si>
  <si>
    <t>Management</t>
  </si>
  <si>
    <t>Programme Turnaround Strategy</t>
  </si>
  <si>
    <t>Immigration Project</t>
  </si>
  <si>
    <t>Minister Admin</t>
  </si>
  <si>
    <t>Dep Minister Admin</t>
  </si>
  <si>
    <t>Security</t>
  </si>
  <si>
    <t>Ethical Conduct</t>
  </si>
  <si>
    <t>Internal Audit</t>
  </si>
  <si>
    <t>Information Management &amp; I G R</t>
  </si>
  <si>
    <t>Communication</t>
  </si>
  <si>
    <t>Business Process &amp; Ser Del Management</t>
  </si>
  <si>
    <t>Business Process Management</t>
  </si>
  <si>
    <t>Labour Relations</t>
  </si>
  <si>
    <t>Human Resources Development</t>
  </si>
  <si>
    <t>Legal Advice Services</t>
  </si>
  <si>
    <t>Information Technology</t>
  </si>
  <si>
    <t>Financial Management</t>
  </si>
  <si>
    <t>Provisioning Administration</t>
  </si>
  <si>
    <t>DG Secretariat</t>
  </si>
  <si>
    <t>Strategic Planning &amp; Policy</t>
  </si>
  <si>
    <t>Employee Assistance Progamme</t>
  </si>
  <si>
    <t>Human Resource Provisioning</t>
  </si>
  <si>
    <t>Human Resources Utilisation</t>
  </si>
  <si>
    <t>SERVICES TO CITIZENS</t>
  </si>
  <si>
    <t>Passports</t>
  </si>
  <si>
    <t>Citizenship</t>
  </si>
  <si>
    <t>Idenification</t>
  </si>
  <si>
    <t>Completion</t>
  </si>
  <si>
    <t>Issue &amp; Status Planning</t>
  </si>
  <si>
    <t>Postal Receipts</t>
  </si>
  <si>
    <t>Data Capturing</t>
  </si>
  <si>
    <t>Correspondence</t>
  </si>
  <si>
    <t>Births &amp; Marriages</t>
  </si>
  <si>
    <t>Rec Preparation &amp; Tracing</t>
  </si>
  <si>
    <t>IMMIGRATION</t>
  </si>
  <si>
    <t>Permanent Residence</t>
  </si>
  <si>
    <t>Temporary Residence</t>
  </si>
  <si>
    <t>Consultative Committee for Performing Artists</t>
  </si>
  <si>
    <t>Admissions</t>
  </si>
  <si>
    <t>Stoplist and Removals</t>
  </si>
  <si>
    <t>International Affairs</t>
  </si>
  <si>
    <t>Movement Control System/Visa</t>
  </si>
  <si>
    <t>Refugee Affairs</t>
  </si>
  <si>
    <t>Refugee Affairs (Regions)</t>
  </si>
  <si>
    <t>Western Cape</t>
  </si>
  <si>
    <t>Eastern Cape</t>
  </si>
  <si>
    <t>Gauteng West</t>
  </si>
  <si>
    <t>Gauteng East</t>
  </si>
  <si>
    <t>Kwazulu-Natal</t>
  </si>
  <si>
    <t>Kwazulu Natal</t>
  </si>
  <si>
    <t>Standing Committee for Refugee Affairs</t>
  </si>
  <si>
    <t>Refugee Affairs Appeal Board</t>
  </si>
  <si>
    <t>Consular Affairs</t>
  </si>
  <si>
    <t>AUXILIARY AND ASSOCIATED SERVICES</t>
  </si>
  <si>
    <t>Film and Publication Board</t>
  </si>
  <si>
    <t>Government Printing Works</t>
  </si>
  <si>
    <t>Independent Electoral Commission</t>
  </si>
  <si>
    <t>Capital Works</t>
  </si>
  <si>
    <t>PROJECTS</t>
  </si>
  <si>
    <t>IT Infrastructure</t>
  </si>
  <si>
    <t>HANIS</t>
  </si>
  <si>
    <t>Upgrading Population Register</t>
  </si>
  <si>
    <t>Immigration services (MCS)</t>
  </si>
  <si>
    <t>REGIONS</t>
  </si>
  <si>
    <t>Northern Cape</t>
  </si>
  <si>
    <t>North West</t>
  </si>
  <si>
    <t>Limpopo Province</t>
  </si>
  <si>
    <t>Mpumalanga</t>
  </si>
  <si>
    <t>Free State</t>
  </si>
  <si>
    <t>PESONNEL EXPENDITURE STILL TO BE ALLOCATED</t>
  </si>
  <si>
    <t>PERSONNEL EXPENDITURE</t>
  </si>
  <si>
    <t>2005/06                       -</t>
  </si>
  <si>
    <t>R39,133 million</t>
  </si>
  <si>
    <t>2006/07                       -</t>
  </si>
  <si>
    <t>R126,913 million</t>
  </si>
  <si>
    <t>Allocation for projects (R574,816 million) were reprioritised whereafter a total amount of R503,300 million was included in the 2004/05 budget.  Allocations regarding projects for 2005/06 and 2006/07 were included according to allocation by National Treasury.</t>
  </si>
  <si>
    <t>BUDGET OVERVIEW FOR THE  2003/04 FINANCIAL YEAR</t>
  </si>
  <si>
    <t>The MTEF budget planning submission for 2004/05-2006/07 was submitted to National Treasury during August 2003 and it included three crucial areas in which urgent and decisive intervention is necessary.  These critical areas include people, infrastructure and technology.</t>
  </si>
  <si>
    <t>The estimated additional request for the 2004/05-2006/07 MTEF cycle increased the baseline allocation summarised as follows.</t>
  </si>
  <si>
    <t>Additional requests above the baseline amount were categorised into the following bidding policy options:</t>
  </si>
  <si>
    <t>The Medium Term Expenditure Committee(MTEC) and the Ministerial Committee on Budget(MINCOBUD) allocated the Department the following additional amounts above the baseline:</t>
  </si>
  <si>
    <t>The baseline allocation of the Department was therefor increased to the following amounts over the MTEF:</t>
  </si>
  <si>
    <r>
      <t xml:space="preserve">The starting point in the allocation of the budget to Programmes and Responsibilities within the Department was to identify amounts according to the baseline allocation and according to earmarked amounts. </t>
    </r>
  </si>
  <si>
    <t xml:space="preserve">The additional amount allocated as per paragraph 2.1 above has been earmarked by National Treasury in detail as follows: </t>
  </si>
  <si>
    <t>A detail exercise was conducted between the Chief Directorates: Financial Management and Human Resources in the allocation of Personnel expenditure budgets.  Calculations per Responsibility were done according to the filled posts.  Thereafter calculations were done according to all crucial vacant posts to be filled.  Furthermore, provision was made for a 5% vacancy rate.  A total of 6 739 posts were funded for 2004/05, with an amount of R7,946 million still to be allocated for other identified crucial posts.  The total Personnel expenditure budget for 2004/05 is R702,704 million, including Turnaround Strategy funding.  The following amounts are available for allocation in 2005/06 and 2006/07 regarding the new approved establishment:</t>
  </si>
  <si>
    <t>BUDGET ALLOCATION 2004/05 TO 2006/07 FINANCIAL YEARS</t>
  </si>
  <si>
    <t>BUDGET PLANNING SUBMISSION (MTEF): 2004/05-2006/07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</si>
</sst>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_ * #,##0_ ;_ * \(#,##0\)_ ;_ * &quot;-&quot;_ ;_ @_ "/>
    <numFmt numFmtId="185" formatCode="_ 0.00%_ ;_ * \(0.00%\)_ ;_ * &quot;-&quot;_ ;_ @_ "/>
  </numFmts>
  <fonts count="12">
    <font>
      <sz val="10"/>
      <name val="Arial"/>
      <family val="0"/>
    </font>
    <font>
      <sz val="11"/>
      <name val="Arial"/>
      <family val="2"/>
    </font>
    <font>
      <b/>
      <sz val="12"/>
      <name val="Arial"/>
      <family val="2"/>
    </font>
    <font>
      <sz val="12"/>
      <name val="Arial"/>
      <family val="2"/>
    </font>
    <font>
      <b/>
      <sz val="10"/>
      <name val="Arial"/>
      <family val="2"/>
    </font>
    <font>
      <b/>
      <sz val="9"/>
      <name val="Arial"/>
      <family val="2"/>
    </font>
    <font>
      <sz val="11"/>
      <name val="WP IconicSymbolsB"/>
      <family val="0"/>
    </font>
    <font>
      <b/>
      <sz val="11"/>
      <name val="Arial"/>
      <family val="2"/>
    </font>
    <font>
      <b/>
      <sz val="9"/>
      <name val="Arial Narrow"/>
      <family val="2"/>
    </font>
    <font>
      <sz val="9"/>
      <name val="Arial Narrow"/>
      <family val="2"/>
    </font>
    <font>
      <b/>
      <i/>
      <sz val="10"/>
      <name val="Arial"/>
      <family val="2"/>
    </font>
    <font>
      <b/>
      <sz val="14"/>
      <name val="Arial"/>
      <family val="2"/>
    </font>
  </fonts>
  <fills count="2">
    <fill>
      <patternFill/>
    </fill>
    <fill>
      <patternFill patternType="gray125"/>
    </fill>
  </fills>
  <borders count="27">
    <border>
      <left/>
      <right/>
      <top/>
      <bottom/>
      <diagonal/>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medium"/>
      <right style="medium"/>
      <top style="thin"/>
      <bottom>
        <color indexed="63"/>
      </bottom>
    </border>
    <border>
      <left>
        <color indexed="63"/>
      </left>
      <right style="thin"/>
      <top style="thin"/>
      <bottom style="thin"/>
    </border>
    <border>
      <left>
        <color indexed="63"/>
      </left>
      <right style="medium"/>
      <top style="thin"/>
      <bottom style="thin"/>
    </border>
    <border>
      <left style="medium"/>
      <right style="medium"/>
      <top style="thin"/>
      <bottom style="thin"/>
    </border>
    <border>
      <left style="medium"/>
      <right style="medium"/>
      <top>
        <color indexed="63"/>
      </top>
      <bottom style="thin"/>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2" fillId="0" borderId="0" xfId="0" applyFont="1" applyAlignment="1">
      <alignment/>
    </xf>
    <xf numFmtId="49" fontId="1" fillId="0" borderId="0" xfId="0" applyNumberFormat="1" applyFont="1" applyAlignment="1">
      <alignment horizontal="left"/>
    </xf>
    <xf numFmtId="49" fontId="2" fillId="0" borderId="0" xfId="0" applyNumberFormat="1" applyFont="1" applyAlignment="1">
      <alignment horizontal="justify"/>
    </xf>
    <xf numFmtId="49" fontId="3" fillId="0" borderId="0" xfId="0" applyNumberFormat="1" applyFont="1" applyAlignment="1">
      <alignment horizontal="justify"/>
    </xf>
    <xf numFmtId="49" fontId="0" fillId="0" borderId="0" xfId="0" applyNumberFormat="1" applyAlignment="1">
      <alignment/>
    </xf>
    <xf numFmtId="0" fontId="4" fillId="0" borderId="0" xfId="0" applyFont="1" applyAlignment="1">
      <alignment/>
    </xf>
    <xf numFmtId="49" fontId="2" fillId="0" borderId="0" xfId="0" applyNumberFormat="1" applyFont="1" applyAlignment="1">
      <alignment horizontal="left"/>
    </xf>
    <xf numFmtId="184" fontId="0" fillId="0" borderId="0" xfId="0" applyNumberFormat="1" applyAlignment="1">
      <alignment/>
    </xf>
    <xf numFmtId="0" fontId="5" fillId="0" borderId="0" xfId="0" applyFont="1" applyFill="1" applyBorder="1" applyAlignment="1">
      <alignment vertical="center"/>
    </xf>
    <xf numFmtId="0" fontId="6" fillId="0" borderId="0" xfId="0" applyFont="1" applyAlignment="1">
      <alignment vertical="top"/>
    </xf>
    <xf numFmtId="0" fontId="0" fillId="0" borderId="0" xfId="0" applyAlignment="1">
      <alignment horizontal="justify" vertical="top"/>
    </xf>
    <xf numFmtId="0" fontId="0" fillId="0" borderId="0" xfId="0" applyAlignment="1">
      <alignment vertical="top"/>
    </xf>
    <xf numFmtId="0" fontId="1" fillId="0" borderId="0" xfId="0" applyFont="1" applyAlignment="1">
      <alignment vertical="top"/>
    </xf>
    <xf numFmtId="0" fontId="0" fillId="0" borderId="0" xfId="0" applyFont="1" applyAlignment="1">
      <alignment horizontal="justify" vertical="top"/>
    </xf>
    <xf numFmtId="49" fontId="2" fillId="0" borderId="0" xfId="0" applyNumberFormat="1" applyFont="1" applyAlignment="1">
      <alignment horizontal="left" vertical="top"/>
    </xf>
    <xf numFmtId="49" fontId="7" fillId="0" borderId="0" xfId="0" applyNumberFormat="1" applyFont="1" applyAlignment="1">
      <alignment horizontal="justify"/>
    </xf>
    <xf numFmtId="49" fontId="4" fillId="0" borderId="0" xfId="0" applyNumberFormat="1" applyFont="1" applyAlignment="1">
      <alignment/>
    </xf>
    <xf numFmtId="49" fontId="0" fillId="0" borderId="0" xfId="0" applyNumberFormat="1" applyAlignment="1">
      <alignment vertical="top"/>
    </xf>
    <xf numFmtId="0" fontId="0" fillId="0" borderId="0" xfId="0" applyAlignment="1">
      <alignment horizontal="right" vertical="top"/>
    </xf>
    <xf numFmtId="0" fontId="8" fillId="0" borderId="1" xfId="0" applyFont="1" applyBorder="1" applyAlignment="1">
      <alignment horizontal="center"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horizontal="center" vertical="center" wrapText="1"/>
    </xf>
    <xf numFmtId="49" fontId="9" fillId="0" borderId="5" xfId="0" applyNumberFormat="1" applyFont="1" applyBorder="1" applyAlignment="1">
      <alignment horizontal="left" vertical="center" indent="1"/>
    </xf>
    <xf numFmtId="0" fontId="9" fillId="0" borderId="6" xfId="0" applyFont="1" applyBorder="1" applyAlignment="1">
      <alignment vertical="center"/>
    </xf>
    <xf numFmtId="184" fontId="9" fillId="0" borderId="7" xfId="0" applyNumberFormat="1" applyFont="1" applyBorder="1" applyAlignment="1">
      <alignment vertical="center"/>
    </xf>
    <xf numFmtId="0" fontId="9" fillId="0" borderId="5" xfId="0" applyFont="1" applyBorder="1" applyAlignment="1">
      <alignment horizontal="left" vertical="center" indent="1"/>
    </xf>
    <xf numFmtId="0" fontId="8" fillId="0" borderId="5" xfId="0" applyFont="1" applyBorder="1" applyAlignment="1">
      <alignment vertical="center"/>
    </xf>
    <xf numFmtId="0" fontId="8" fillId="0" borderId="6" xfId="0" applyFont="1" applyBorder="1" applyAlignment="1">
      <alignment vertical="center"/>
    </xf>
    <xf numFmtId="184" fontId="8" fillId="0" borderId="7" xfId="0" applyNumberFormat="1" applyFont="1" applyBorder="1" applyAlignment="1">
      <alignment vertical="center"/>
    </xf>
    <xf numFmtId="10" fontId="9" fillId="0" borderId="7" xfId="0" applyNumberFormat="1" applyFont="1" applyBorder="1" applyAlignment="1">
      <alignment vertical="center"/>
    </xf>
    <xf numFmtId="185" fontId="9" fillId="0" borderId="7" xfId="0" applyNumberFormat="1" applyFont="1" applyBorder="1" applyAlignment="1">
      <alignment vertical="center"/>
    </xf>
    <xf numFmtId="10" fontId="8" fillId="0" borderId="7" xfId="0" applyNumberFormat="1" applyFont="1" applyBorder="1" applyAlignment="1">
      <alignment vertical="center"/>
    </xf>
    <xf numFmtId="0" fontId="4" fillId="0" borderId="0" xfId="0" applyFont="1" applyAlignment="1">
      <alignment horizontal="center" vertical="top" wrapText="1"/>
    </xf>
    <xf numFmtId="184" fontId="0" fillId="0" borderId="0" xfId="0" applyNumberFormat="1" applyAlignment="1">
      <alignment vertical="top"/>
    </xf>
    <xf numFmtId="184" fontId="0" fillId="0" borderId="0" xfId="0" applyNumberFormat="1" applyAlignment="1">
      <alignment horizontal="right" vertical="top"/>
    </xf>
    <xf numFmtId="184" fontId="4" fillId="0" borderId="6" xfId="0" applyNumberFormat="1" applyFont="1" applyBorder="1" applyAlignment="1">
      <alignment vertical="top"/>
    </xf>
    <xf numFmtId="10" fontId="8" fillId="0" borderId="0" xfId="0" applyNumberFormat="1" applyFont="1" applyBorder="1" applyAlignment="1">
      <alignment vertical="center"/>
    </xf>
    <xf numFmtId="0" fontId="8" fillId="0" borderId="0" xfId="0" applyFont="1" applyBorder="1" applyAlignment="1">
      <alignment horizontal="center" vertical="center"/>
    </xf>
    <xf numFmtId="184" fontId="8" fillId="0" borderId="0" xfId="0" applyNumberFormat="1" applyFont="1" applyBorder="1" applyAlignment="1">
      <alignment vertical="center"/>
    </xf>
    <xf numFmtId="0" fontId="0" fillId="0" borderId="0" xfId="0" applyFont="1" applyAlignment="1">
      <alignment/>
    </xf>
    <xf numFmtId="0" fontId="4" fillId="0" borderId="0" xfId="0" applyFont="1" applyAlignment="1">
      <alignment horizontal="center" vertical="top"/>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vertical="top"/>
    </xf>
    <xf numFmtId="0" fontId="0" fillId="0" borderId="0" xfId="0" applyFont="1" applyAlignment="1">
      <alignment horizontal="center"/>
    </xf>
    <xf numFmtId="184" fontId="0" fillId="0" borderId="0" xfId="0" applyNumberFormat="1" applyFont="1" applyAlignment="1">
      <alignment/>
    </xf>
    <xf numFmtId="0" fontId="0" fillId="0" borderId="0" xfId="0" applyFont="1" applyAlignment="1">
      <alignment horizontal="center" vertical="top"/>
    </xf>
    <xf numFmtId="184" fontId="0" fillId="0" borderId="0" xfId="0" applyNumberFormat="1" applyFont="1" applyAlignment="1">
      <alignment vertical="top"/>
    </xf>
    <xf numFmtId="184" fontId="4" fillId="0" borderId="8" xfId="0" applyNumberFormat="1" applyFont="1" applyBorder="1" applyAlignment="1">
      <alignment vertical="top"/>
    </xf>
    <xf numFmtId="49" fontId="0" fillId="0" borderId="0" xfId="0" applyNumberFormat="1" applyFont="1" applyAlignment="1">
      <alignment horizontal="left" vertical="top" wrapText="1"/>
    </xf>
    <xf numFmtId="184" fontId="0" fillId="0" borderId="0" xfId="0" applyNumberFormat="1" applyFont="1" applyAlignment="1">
      <alignment horizontal="right" vertical="top"/>
    </xf>
    <xf numFmtId="0" fontId="0" fillId="0" borderId="0" xfId="0" applyFont="1" applyAlignment="1" quotePrefix="1">
      <alignment horizontal="center" vertical="top"/>
    </xf>
    <xf numFmtId="184" fontId="4" fillId="0" borderId="8" xfId="0" applyNumberFormat="1" applyFont="1" applyBorder="1" applyAlignment="1">
      <alignment horizontal="right" vertical="top"/>
    </xf>
    <xf numFmtId="49" fontId="4" fillId="0" borderId="0" xfId="0" applyNumberFormat="1" applyFont="1" applyAlignment="1">
      <alignment vertical="top"/>
    </xf>
    <xf numFmtId="0" fontId="4" fillId="0" borderId="0" xfId="0" applyFont="1" applyAlignment="1">
      <alignment vertical="top"/>
    </xf>
    <xf numFmtId="10" fontId="0" fillId="0" borderId="0" xfId="0" applyNumberFormat="1" applyAlignment="1">
      <alignment/>
    </xf>
    <xf numFmtId="10" fontId="0" fillId="0" borderId="0" xfId="0" applyNumberFormat="1" applyAlignment="1">
      <alignment vertical="top"/>
    </xf>
    <xf numFmtId="2" fontId="0" fillId="0" borderId="0" xfId="0" applyNumberFormat="1" applyAlignment="1">
      <alignment vertical="top"/>
    </xf>
    <xf numFmtId="2" fontId="0" fillId="0" borderId="0" xfId="0" applyNumberFormat="1" applyAlignment="1">
      <alignment horizontal="justify" vertical="top"/>
    </xf>
    <xf numFmtId="0" fontId="0" fillId="0" borderId="0" xfId="0" applyAlignment="1">
      <alignment horizontal="justify" wrapText="1"/>
    </xf>
    <xf numFmtId="3" fontId="0" fillId="0" borderId="0" xfId="0" applyNumberFormat="1" applyAlignment="1">
      <alignment/>
    </xf>
    <xf numFmtId="0" fontId="0" fillId="0" borderId="0" xfId="0" applyBorder="1" applyAlignment="1">
      <alignment/>
    </xf>
    <xf numFmtId="49" fontId="7" fillId="0" borderId="0" xfId="0" applyNumberFormat="1" applyFont="1" applyAlignment="1">
      <alignment horizontal="justify" vertical="top"/>
    </xf>
    <xf numFmtId="0" fontId="11" fillId="0" borderId="0" xfId="0" applyFont="1" applyAlignment="1">
      <alignment vertical="center"/>
    </xf>
    <xf numFmtId="0" fontId="4" fillId="0" borderId="0" xfId="0" applyFont="1" applyAlignment="1" quotePrefix="1">
      <alignment horizontal="righ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8" xfId="0" applyBorder="1" applyAlignment="1">
      <alignment/>
    </xf>
    <xf numFmtId="0" fontId="4" fillId="0" borderId="8" xfId="0" applyFont="1" applyBorder="1" applyAlignment="1">
      <alignment/>
    </xf>
    <xf numFmtId="49" fontId="7" fillId="0" borderId="0" xfId="0" applyNumberFormat="1" applyFont="1" applyAlignment="1">
      <alignment/>
    </xf>
    <xf numFmtId="0" fontId="7" fillId="0" borderId="0" xfId="0" applyFont="1" applyAlignment="1">
      <alignment/>
    </xf>
    <xf numFmtId="3" fontId="7" fillId="0" borderId="0" xfId="0" applyNumberFormat="1" applyFont="1" applyAlignment="1">
      <alignment/>
    </xf>
    <xf numFmtId="49" fontId="4" fillId="0" borderId="0" xfId="0" applyNumberFormat="1" applyFont="1" applyAlignment="1">
      <alignment horizontal="justify" vertical="top"/>
    </xf>
    <xf numFmtId="49" fontId="4" fillId="0" borderId="0" xfId="0" applyNumberFormat="1" applyFont="1" applyAlignment="1">
      <alignment horizontal="justify"/>
    </xf>
    <xf numFmtId="49" fontId="0" fillId="0" borderId="0" xfId="0" applyNumberFormat="1" applyFont="1" applyAlignment="1">
      <alignment/>
    </xf>
    <xf numFmtId="0" fontId="4" fillId="0" borderId="0" xfId="0" applyFont="1" applyBorder="1" applyAlignment="1" quotePrefix="1">
      <alignment horizontal="right" vertical="top"/>
    </xf>
    <xf numFmtId="0" fontId="4" fillId="0" borderId="0" xfId="0" applyFont="1" applyBorder="1" applyAlignment="1" quotePrefix="1">
      <alignment horizontal="right"/>
    </xf>
    <xf numFmtId="3" fontId="0" fillId="0" borderId="0" xfId="0" applyNumberFormat="1" applyBorder="1" applyAlignment="1">
      <alignment/>
    </xf>
    <xf numFmtId="49" fontId="0" fillId="0" borderId="0" xfId="0" applyNumberFormat="1" applyAlignment="1">
      <alignment horizontal="justify" vertical="top" wrapText="1"/>
    </xf>
    <xf numFmtId="49" fontId="0" fillId="0" borderId="0" xfId="0" applyNumberFormat="1" applyBorder="1" applyAlignment="1">
      <alignment/>
    </xf>
    <xf numFmtId="49" fontId="4" fillId="0" borderId="0" xfId="0" applyNumberFormat="1" applyFont="1" applyBorder="1" applyAlignment="1">
      <alignment/>
    </xf>
    <xf numFmtId="49" fontId="0" fillId="0" borderId="0" xfId="0" applyNumberFormat="1" applyBorder="1" applyAlignment="1">
      <alignment horizontal="left"/>
    </xf>
    <xf numFmtId="49" fontId="0" fillId="0" borderId="0" xfId="0" applyNumberFormat="1" applyFont="1" applyBorder="1" applyAlignment="1">
      <alignment horizontal="left"/>
    </xf>
    <xf numFmtId="184" fontId="0" fillId="0" borderId="0" xfId="0" applyNumberFormat="1" applyFont="1" applyBorder="1" applyAlignment="1">
      <alignment vertical="center"/>
    </xf>
    <xf numFmtId="49" fontId="0" fillId="0" borderId="0" xfId="0" applyNumberFormat="1" applyFont="1" applyBorder="1" applyAlignment="1">
      <alignment horizontal="left" wrapText="1"/>
    </xf>
    <xf numFmtId="184" fontId="0" fillId="0" borderId="0" xfId="0" applyNumberFormat="1" applyBorder="1" applyAlignment="1">
      <alignment/>
    </xf>
    <xf numFmtId="184" fontId="4" fillId="0" borderId="0" xfId="0" applyNumberFormat="1" applyFont="1" applyBorder="1" applyAlignment="1">
      <alignment/>
    </xf>
    <xf numFmtId="0" fontId="4" fillId="0" borderId="0" xfId="0" applyFont="1" applyBorder="1" applyAlignment="1">
      <alignment/>
    </xf>
    <xf numFmtId="184" fontId="0" fillId="0" borderId="12" xfId="0" applyNumberFormat="1" applyFont="1" applyBorder="1" applyAlignment="1">
      <alignment vertical="center"/>
    </xf>
    <xf numFmtId="184" fontId="0" fillId="0" borderId="13" xfId="0" applyNumberFormat="1" applyBorder="1" applyAlignment="1">
      <alignment/>
    </xf>
    <xf numFmtId="184" fontId="0" fillId="0" borderId="14" xfId="0" applyNumberFormat="1" applyBorder="1" applyAlignment="1">
      <alignment/>
    </xf>
    <xf numFmtId="184" fontId="0" fillId="0" borderId="15" xfId="0" applyNumberFormat="1" applyFont="1" applyBorder="1" applyAlignment="1">
      <alignment vertical="center"/>
    </xf>
    <xf numFmtId="184" fontId="0" fillId="0" borderId="16" xfId="0" applyNumberFormat="1" applyBorder="1" applyAlignment="1">
      <alignment/>
    </xf>
    <xf numFmtId="184" fontId="0" fillId="0" borderId="2" xfId="0" applyNumberFormat="1" applyFont="1" applyBorder="1" applyAlignment="1">
      <alignment vertical="center"/>
    </xf>
    <xf numFmtId="184" fontId="0" fillId="0" borderId="3" xfId="0" applyNumberFormat="1" applyBorder="1" applyAlignment="1">
      <alignment/>
    </xf>
    <xf numFmtId="184" fontId="0" fillId="0" borderId="17" xfId="0" applyNumberFormat="1" applyBorder="1" applyAlignment="1">
      <alignment/>
    </xf>
    <xf numFmtId="184" fontId="0" fillId="0" borderId="12" xfId="0" applyNumberFormat="1" applyBorder="1" applyAlignment="1">
      <alignment/>
    </xf>
    <xf numFmtId="184" fontId="0" fillId="0" borderId="15" xfId="0" applyNumberFormat="1" applyBorder="1" applyAlignment="1">
      <alignment/>
    </xf>
    <xf numFmtId="184" fontId="0" fillId="0" borderId="2" xfId="0" applyNumberFormat="1" applyBorder="1" applyAlignment="1">
      <alignment/>
    </xf>
    <xf numFmtId="49" fontId="0" fillId="0" borderId="0" xfId="0" applyNumberFormat="1" applyFont="1" applyBorder="1" applyAlignment="1">
      <alignment horizontal="left" indent="1"/>
    </xf>
    <xf numFmtId="37" fontId="0" fillId="0" borderId="0" xfId="0" applyNumberFormat="1" applyFont="1" applyBorder="1" applyAlignment="1">
      <alignment horizontal="left" vertical="center" wrapText="1"/>
    </xf>
    <xf numFmtId="184" fontId="0" fillId="0" borderId="13" xfId="0" applyNumberFormat="1" applyFont="1" applyBorder="1" applyAlignment="1">
      <alignment vertical="center"/>
    </xf>
    <xf numFmtId="184" fontId="0" fillId="0" borderId="3" xfId="0" applyNumberFormat="1" applyFont="1" applyBorder="1" applyAlignment="1">
      <alignment vertical="center"/>
    </xf>
    <xf numFmtId="184" fontId="0" fillId="0" borderId="14" xfId="0" applyNumberFormat="1" applyFont="1" applyBorder="1" applyAlignment="1">
      <alignment vertical="center"/>
    </xf>
    <xf numFmtId="184" fontId="0" fillId="0" borderId="16" xfId="0" applyNumberFormat="1" applyFont="1" applyBorder="1" applyAlignment="1">
      <alignment vertical="center"/>
    </xf>
    <xf numFmtId="184" fontId="0" fillId="0" borderId="17" xfId="0" applyNumberFormat="1" applyFont="1" applyBorder="1" applyAlignment="1">
      <alignment vertical="center"/>
    </xf>
    <xf numFmtId="49" fontId="4" fillId="0" borderId="0" xfId="0" applyNumberFormat="1" applyFont="1" applyBorder="1" applyAlignment="1">
      <alignment wrapText="1"/>
    </xf>
    <xf numFmtId="0" fontId="0" fillId="0" borderId="0" xfId="0" applyFont="1" applyBorder="1" applyAlignment="1">
      <alignment horizontal="left" vertical="center"/>
    </xf>
    <xf numFmtId="184" fontId="0" fillId="0" borderId="0" xfId="0" applyNumberFormat="1" applyFill="1" applyBorder="1" applyAlignment="1">
      <alignment/>
    </xf>
    <xf numFmtId="184" fontId="0" fillId="0" borderId="2" xfId="0" applyNumberFormat="1" applyFont="1" applyFill="1" applyBorder="1" applyAlignment="1">
      <alignment vertical="center"/>
    </xf>
    <xf numFmtId="0" fontId="0" fillId="0" borderId="3" xfId="0" applyBorder="1" applyAlignment="1">
      <alignment/>
    </xf>
    <xf numFmtId="184" fontId="0" fillId="0" borderId="3" xfId="0" applyNumberFormat="1" applyFill="1" applyBorder="1" applyAlignment="1">
      <alignment/>
    </xf>
    <xf numFmtId="184" fontId="0" fillId="0" borderId="17" xfId="0" applyNumberFormat="1" applyFill="1" applyBorder="1" applyAlignment="1">
      <alignment/>
    </xf>
    <xf numFmtId="0" fontId="0" fillId="0" borderId="0" xfId="0" applyFont="1" applyBorder="1" applyAlignment="1">
      <alignment horizontal="left" vertical="center" wrapText="1"/>
    </xf>
    <xf numFmtId="184" fontId="0" fillId="0" borderId="12" xfId="0" applyNumberFormat="1" applyFill="1" applyBorder="1" applyAlignment="1">
      <alignment/>
    </xf>
    <xf numFmtId="0" fontId="0" fillId="0" borderId="13" xfId="0" applyBorder="1" applyAlignment="1">
      <alignment/>
    </xf>
    <xf numFmtId="184" fontId="0" fillId="0" borderId="13" xfId="0" applyNumberFormat="1" applyFill="1" applyBorder="1" applyAlignment="1">
      <alignment/>
    </xf>
    <xf numFmtId="184" fontId="0" fillId="0" borderId="14" xfId="0" applyNumberFormat="1" applyFill="1" applyBorder="1" applyAlignment="1">
      <alignment/>
    </xf>
    <xf numFmtId="184" fontId="0" fillId="0" borderId="15" xfId="0" applyNumberFormat="1" applyFill="1" applyBorder="1" applyAlignment="1">
      <alignment/>
    </xf>
    <xf numFmtId="184" fontId="0" fillId="0" borderId="16" xfId="0" applyNumberFormat="1" applyFill="1" applyBorder="1" applyAlignment="1">
      <alignment/>
    </xf>
    <xf numFmtId="184" fontId="0" fillId="0" borderId="2" xfId="0" applyNumberFormat="1" applyFill="1" applyBorder="1" applyAlignment="1">
      <alignment/>
    </xf>
    <xf numFmtId="184" fontId="4" fillId="0" borderId="0" xfId="0" applyNumberFormat="1" applyFont="1" applyBorder="1" applyAlignment="1">
      <alignment vertical="center"/>
    </xf>
    <xf numFmtId="0" fontId="4" fillId="0" borderId="0" xfId="0" applyFont="1" applyBorder="1" applyAlignment="1">
      <alignment vertical="center"/>
    </xf>
    <xf numFmtId="49" fontId="0" fillId="0" borderId="0" xfId="0" applyNumberFormat="1" applyAlignment="1">
      <alignment horizontal="left"/>
    </xf>
    <xf numFmtId="0" fontId="0" fillId="0" borderId="7" xfId="0" applyBorder="1" applyAlignment="1">
      <alignment/>
    </xf>
    <xf numFmtId="0" fontId="4" fillId="0" borderId="7" xfId="0" applyFont="1" applyBorder="1" applyAlignment="1" quotePrefix="1">
      <alignment horizontal="right" vertical="top"/>
    </xf>
    <xf numFmtId="0" fontId="4" fillId="0" borderId="7" xfId="0" applyFont="1" applyBorder="1" applyAlignment="1" quotePrefix="1">
      <alignment horizontal="right"/>
    </xf>
    <xf numFmtId="3" fontId="0" fillId="0" borderId="7" xfId="0" applyNumberFormat="1" applyBorder="1" applyAlignment="1">
      <alignment/>
    </xf>
    <xf numFmtId="0" fontId="4" fillId="0" borderId="7" xfId="0" applyFont="1" applyBorder="1" applyAlignment="1">
      <alignment/>
    </xf>
    <xf numFmtId="3" fontId="4" fillId="0" borderId="7" xfId="0" applyNumberFormat="1" applyFont="1" applyBorder="1" applyAlignment="1">
      <alignment/>
    </xf>
    <xf numFmtId="49" fontId="0" fillId="0" borderId="12" xfId="0" applyNumberFormat="1" applyBorder="1" applyAlignment="1">
      <alignment/>
    </xf>
    <xf numFmtId="49" fontId="0" fillId="0" borderId="13" xfId="0" applyNumberFormat="1" applyBorder="1" applyAlignment="1">
      <alignment/>
    </xf>
    <xf numFmtId="49" fontId="0" fillId="0" borderId="2" xfId="0" applyNumberFormat="1" applyBorder="1" applyAlignment="1">
      <alignment/>
    </xf>
    <xf numFmtId="49" fontId="0" fillId="0" borderId="3" xfId="0" applyNumberFormat="1" applyBorder="1" applyAlignment="1">
      <alignment/>
    </xf>
    <xf numFmtId="0" fontId="0" fillId="0" borderId="5" xfId="0" applyBorder="1" applyAlignment="1">
      <alignment/>
    </xf>
    <xf numFmtId="0" fontId="0" fillId="0" borderId="6" xfId="0" applyBorder="1" applyAlignment="1">
      <alignment/>
    </xf>
    <xf numFmtId="0" fontId="4" fillId="0" borderId="5" xfId="0" applyFont="1" applyBorder="1" applyAlignment="1">
      <alignment/>
    </xf>
    <xf numFmtId="0" fontId="4" fillId="0" borderId="6" xfId="0" applyFont="1" applyBorder="1" applyAlignment="1">
      <alignment/>
    </xf>
    <xf numFmtId="0" fontId="4" fillId="0" borderId="18" xfId="0" applyFont="1" applyBorder="1" applyAlignment="1" quotePrefix="1">
      <alignment horizontal="right" vertical="top"/>
    </xf>
    <xf numFmtId="0" fontId="4" fillId="0" borderId="19" xfId="0" applyFont="1" applyBorder="1" applyAlignment="1" quotePrefix="1">
      <alignment horizontal="right" vertical="top"/>
    </xf>
    <xf numFmtId="0" fontId="0" fillId="0" borderId="19" xfId="0" applyBorder="1" applyAlignment="1">
      <alignment/>
    </xf>
    <xf numFmtId="0" fontId="0" fillId="0" borderId="20" xfId="0" applyBorder="1" applyAlignment="1">
      <alignment/>
    </xf>
    <xf numFmtId="0" fontId="4" fillId="0" borderId="20" xfId="0" applyFont="1" applyBorder="1" applyAlignment="1">
      <alignment/>
    </xf>
    <xf numFmtId="0" fontId="4" fillId="0" borderId="1" xfId="0" applyFont="1" applyBorder="1" applyAlignment="1" quotePrefix="1">
      <alignment horizontal="right" vertical="top"/>
    </xf>
    <xf numFmtId="0" fontId="0" fillId="0" borderId="1" xfId="0" applyBorder="1" applyAlignment="1">
      <alignment/>
    </xf>
    <xf numFmtId="0" fontId="4" fillId="0" borderId="4" xfId="0" applyFont="1" applyBorder="1" applyAlignment="1" quotePrefix="1">
      <alignment horizontal="right"/>
    </xf>
    <xf numFmtId="3" fontId="0" fillId="0" borderId="21" xfId="0" applyNumberFormat="1" applyBorder="1" applyAlignment="1">
      <alignment/>
    </xf>
    <xf numFmtId="3" fontId="0" fillId="0" borderId="22" xfId="0" applyNumberFormat="1" applyBorder="1" applyAlignment="1">
      <alignment/>
    </xf>
    <xf numFmtId="0" fontId="0" fillId="0" borderId="14" xfId="0" applyBorder="1" applyAlignment="1">
      <alignment/>
    </xf>
    <xf numFmtId="0" fontId="0" fillId="0" borderId="17" xfId="0" applyBorder="1" applyAlignment="1">
      <alignment/>
    </xf>
    <xf numFmtId="0" fontId="0" fillId="0" borderId="4" xfId="0" applyBorder="1" applyAlignment="1">
      <alignment/>
    </xf>
    <xf numFmtId="184" fontId="0" fillId="0" borderId="7" xfId="0" applyNumberFormat="1" applyFont="1" applyBorder="1" applyAlignment="1" quotePrefix="1">
      <alignment horizontal="right" vertical="top"/>
    </xf>
    <xf numFmtId="184" fontId="0" fillId="0" borderId="7" xfId="0" applyNumberFormat="1" applyFont="1" applyBorder="1" applyAlignment="1">
      <alignment vertical="top"/>
    </xf>
    <xf numFmtId="184" fontId="4" fillId="0" borderId="7" xfId="0" applyNumberFormat="1" applyFont="1" applyBorder="1" applyAlignment="1" quotePrefix="1">
      <alignment horizontal="right" vertical="center"/>
    </xf>
    <xf numFmtId="184" fontId="0" fillId="0" borderId="5" xfId="0" applyNumberFormat="1" applyFont="1" applyBorder="1" applyAlignment="1" quotePrefix="1">
      <alignment horizontal="right" vertical="top"/>
    </xf>
    <xf numFmtId="184" fontId="9" fillId="0" borderId="5" xfId="0" applyNumberFormat="1" applyFont="1" applyBorder="1" applyAlignment="1">
      <alignment vertical="center"/>
    </xf>
    <xf numFmtId="184" fontId="4" fillId="0" borderId="5" xfId="0" applyNumberFormat="1" applyFont="1" applyBorder="1" applyAlignment="1" quotePrefix="1">
      <alignment horizontal="right" vertical="center"/>
    </xf>
    <xf numFmtId="0" fontId="4" fillId="0" borderId="23" xfId="0" applyFont="1" applyBorder="1" applyAlignment="1" quotePrefix="1">
      <alignment horizontal="right"/>
    </xf>
    <xf numFmtId="0" fontId="0" fillId="0" borderId="23" xfId="0" applyBorder="1" applyAlignment="1">
      <alignment/>
    </xf>
    <xf numFmtId="0" fontId="6" fillId="0" borderId="12" xfId="0" applyFont="1" applyBorder="1" applyAlignment="1">
      <alignment vertical="top"/>
    </xf>
    <xf numFmtId="49" fontId="4" fillId="0" borderId="13" xfId="0" applyNumberFormat="1" applyFont="1" applyBorder="1" applyAlignment="1">
      <alignment/>
    </xf>
    <xf numFmtId="184" fontId="4" fillId="0" borderId="13" xfId="0" applyNumberFormat="1" applyFont="1" applyBorder="1" applyAlignment="1">
      <alignment/>
    </xf>
    <xf numFmtId="0" fontId="4" fillId="0" borderId="13" xfId="0" applyFont="1" applyBorder="1" applyAlignment="1">
      <alignment/>
    </xf>
    <xf numFmtId="37" fontId="0" fillId="0" borderId="15" xfId="0" applyNumberFormat="1" applyFont="1" applyBorder="1" applyAlignment="1">
      <alignment horizontal="left" vertical="center" indent="3"/>
    </xf>
    <xf numFmtId="0" fontId="0" fillId="0" borderId="16" xfId="0" applyBorder="1" applyAlignment="1">
      <alignment/>
    </xf>
    <xf numFmtId="49" fontId="0" fillId="0" borderId="15" xfId="0" applyNumberFormat="1" applyBorder="1" applyAlignment="1">
      <alignment/>
    </xf>
    <xf numFmtId="0" fontId="6" fillId="0" borderId="15" xfId="0" applyFont="1" applyBorder="1" applyAlignment="1">
      <alignment vertical="top"/>
    </xf>
    <xf numFmtId="0" fontId="0" fillId="0" borderId="3" xfId="0" applyFont="1" applyBorder="1" applyAlignment="1">
      <alignment horizontal="left" vertical="center"/>
    </xf>
    <xf numFmtId="0" fontId="4" fillId="0" borderId="24" xfId="0" applyFont="1" applyBorder="1" applyAlignment="1" quotePrefix="1">
      <alignment horizontal="right"/>
    </xf>
    <xf numFmtId="49" fontId="0" fillId="0" borderId="5" xfId="0" applyNumberFormat="1" applyBorder="1" applyAlignment="1">
      <alignment/>
    </xf>
    <xf numFmtId="49" fontId="4" fillId="0" borderId="6" xfId="0" applyNumberFormat="1" applyFont="1" applyBorder="1" applyAlignment="1">
      <alignment/>
    </xf>
    <xf numFmtId="184" fontId="4" fillId="0" borderId="7" xfId="0" applyNumberFormat="1" applyFont="1" applyBorder="1" applyAlignment="1">
      <alignment/>
    </xf>
    <xf numFmtId="184" fontId="4" fillId="0" borderId="5" xfId="0" applyNumberFormat="1" applyFont="1" applyBorder="1" applyAlignment="1">
      <alignment/>
    </xf>
    <xf numFmtId="49" fontId="0" fillId="0" borderId="0" xfId="0" applyNumberFormat="1" applyFont="1" applyBorder="1" applyAlignment="1">
      <alignment horizontal="left" vertical="top" wrapText="1"/>
    </xf>
    <xf numFmtId="0" fontId="0" fillId="0" borderId="0" xfId="0" applyFont="1" applyBorder="1" applyAlignment="1">
      <alignment horizontal="center" vertical="top"/>
    </xf>
    <xf numFmtId="184" fontId="0" fillId="0" borderId="0" xfId="0" applyNumberFormat="1" applyFont="1" applyBorder="1" applyAlignment="1">
      <alignment horizontal="right" vertical="top"/>
    </xf>
    <xf numFmtId="0" fontId="0" fillId="0" borderId="0" xfId="0" applyFont="1" applyAlignment="1">
      <alignment horizontal="justify" vertical="top"/>
    </xf>
    <xf numFmtId="0" fontId="0" fillId="0" borderId="0" xfId="0" applyFont="1" applyAlignment="1">
      <alignment horizontal="justify" vertical="top"/>
    </xf>
    <xf numFmtId="0" fontId="4" fillId="0" borderId="0" xfId="0" applyFont="1" applyAlignment="1">
      <alignment horizontal="center" vertical="top"/>
    </xf>
    <xf numFmtId="49" fontId="0" fillId="0" borderId="0" xfId="0" applyNumberFormat="1" applyFont="1" applyAlignment="1">
      <alignment horizontal="justify" vertical="top" wrapText="1"/>
    </xf>
    <xf numFmtId="2" fontId="0" fillId="0" borderId="0" xfId="0" applyNumberFormat="1" applyAlignment="1">
      <alignment horizontal="justify" vertical="top"/>
    </xf>
    <xf numFmtId="0" fontId="11" fillId="0" borderId="0" xfId="0" applyFont="1" applyAlignment="1">
      <alignment horizontal="center" vertical="center"/>
    </xf>
    <xf numFmtId="0" fontId="4" fillId="0" borderId="0" xfId="0" applyFont="1" applyAlignment="1">
      <alignment horizontal="left" vertical="top" wrapText="1"/>
    </xf>
    <xf numFmtId="2" fontId="0" fillId="0" borderId="0" xfId="0" applyNumberFormat="1" applyFont="1" applyAlignment="1">
      <alignment horizontal="justify" vertical="top" wrapText="1" readingOrder="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4" fillId="0" borderId="0" xfId="0" applyFont="1" applyAlignment="1">
      <alignment horizontal="center" vertical="top"/>
    </xf>
    <xf numFmtId="0" fontId="0" fillId="0" borderId="0" xfId="0" applyAlignment="1">
      <alignment horizontal="justify"/>
    </xf>
    <xf numFmtId="0" fontId="2" fillId="0" borderId="0" xfId="0" applyFont="1" applyAlignment="1">
      <alignment horizontal="justify" vertical="top"/>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0" fillId="0" borderId="0" xfId="0" applyAlignment="1">
      <alignment horizontal="justify" vertical="top"/>
    </xf>
    <xf numFmtId="0" fontId="0" fillId="0" borderId="0" xfId="0" applyAlignment="1">
      <alignment horizontal="right" vertical="top"/>
    </xf>
    <xf numFmtId="49" fontId="0" fillId="0" borderId="0" xfId="0" applyNumberFormat="1" applyFont="1" applyAlignment="1">
      <alignment horizontal="left" vertical="top" wrapText="1"/>
    </xf>
    <xf numFmtId="49" fontId="0" fillId="0" borderId="0" xfId="0" applyNumberFormat="1" applyFont="1" applyBorder="1" applyAlignment="1">
      <alignment horizontal="left" vertical="top" wrapText="1"/>
    </xf>
    <xf numFmtId="49" fontId="4" fillId="0" borderId="0" xfId="0" applyNumberFormat="1" applyFont="1" applyAlignment="1">
      <alignment horizontal="center" vertical="top" wrapText="1"/>
    </xf>
    <xf numFmtId="0" fontId="7" fillId="0" borderId="0" xfId="0" applyFont="1" applyAlignment="1">
      <alignment horizontal="justify"/>
    </xf>
    <xf numFmtId="0" fontId="0" fillId="0" borderId="0" xfId="0" applyAlignment="1">
      <alignment horizontal="justify" wrapText="1"/>
    </xf>
    <xf numFmtId="49" fontId="0" fillId="0" borderId="0" xfId="0" applyNumberFormat="1" applyAlignment="1">
      <alignment horizontal="justify"/>
    </xf>
    <xf numFmtId="0" fontId="4" fillId="0" borderId="12" xfId="0" applyFont="1" applyBorder="1" applyAlignment="1" quotePrefix="1">
      <alignment horizontal="right" vertical="top"/>
    </xf>
    <xf numFmtId="0" fontId="4" fillId="0" borderId="13" xfId="0" applyFont="1" applyBorder="1" applyAlignment="1" quotePrefix="1">
      <alignment horizontal="right" vertical="top"/>
    </xf>
    <xf numFmtId="0" fontId="4" fillId="0" borderId="2" xfId="0" applyFont="1" applyBorder="1" applyAlignment="1" quotePrefix="1">
      <alignment horizontal="right"/>
    </xf>
    <xf numFmtId="0" fontId="4" fillId="0" borderId="3" xfId="0" applyFont="1" applyBorder="1" applyAlignment="1" quotePrefix="1">
      <alignment horizontal="right"/>
    </xf>
    <xf numFmtId="3" fontId="0" fillId="0" borderId="5" xfId="0" applyNumberFormat="1" applyBorder="1" applyAlignment="1">
      <alignment/>
    </xf>
    <xf numFmtId="3" fontId="0" fillId="0" borderId="6" xfId="0" applyNumberFormat="1" applyBorder="1" applyAlignment="1">
      <alignment/>
    </xf>
    <xf numFmtId="49" fontId="0" fillId="0" borderId="0" xfId="0" applyNumberFormat="1" applyAlignment="1" quotePrefix="1">
      <alignment/>
    </xf>
    <xf numFmtId="49" fontId="0" fillId="0" borderId="0" xfId="0" applyNumberFormat="1" applyAlignment="1">
      <alignment/>
    </xf>
    <xf numFmtId="49" fontId="4" fillId="0" borderId="5" xfId="0" applyNumberFormat="1" applyFont="1" applyBorder="1" applyAlignment="1">
      <alignment horizontal="left" vertical="center"/>
    </xf>
    <xf numFmtId="49" fontId="4" fillId="0" borderId="6" xfId="0" applyNumberFormat="1" applyFont="1" applyBorder="1" applyAlignment="1">
      <alignment horizontal="left" vertical="center"/>
    </xf>
    <xf numFmtId="0" fontId="4" fillId="0" borderId="1" xfId="0" applyFont="1" applyBorder="1" applyAlignment="1" quotePrefix="1">
      <alignment horizontal="right" vertical="top"/>
    </xf>
    <xf numFmtId="0" fontId="4" fillId="0" borderId="4" xfId="0" applyFont="1" applyBorder="1" applyAlignment="1" quotePrefix="1">
      <alignment horizontal="right"/>
    </xf>
    <xf numFmtId="49" fontId="0" fillId="0" borderId="0" xfId="0" applyNumberFormat="1" applyAlignment="1">
      <alignment horizontal="justify" vertical="top" wrapText="1"/>
    </xf>
    <xf numFmtId="49" fontId="0" fillId="0" borderId="5" xfId="0" applyNumberFormat="1" applyFont="1" applyBorder="1" applyAlignment="1">
      <alignment horizontal="justify" vertical="center"/>
    </xf>
    <xf numFmtId="49" fontId="0" fillId="0" borderId="6" xfId="0" applyNumberFormat="1" applyFont="1" applyBorder="1" applyAlignment="1">
      <alignment horizontal="justify" vertical="center"/>
    </xf>
    <xf numFmtId="49" fontId="4" fillId="0" borderId="5" xfId="0" applyNumberFormat="1" applyFont="1" applyBorder="1" applyAlignment="1">
      <alignment horizontal="justify" vertical="center"/>
    </xf>
    <xf numFmtId="49" fontId="4" fillId="0" borderId="6" xfId="0" applyNumberFormat="1" applyFont="1" applyBorder="1" applyAlignment="1">
      <alignment horizontal="justify"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4" fillId="0" borderId="25" xfId="0" applyFont="1" applyBorder="1" applyAlignment="1" quotePrefix="1">
      <alignment horizontal="right" vertical="top"/>
    </xf>
    <xf numFmtId="0" fontId="4" fillId="0" borderId="14" xfId="0" applyFont="1" applyBorder="1" applyAlignment="1" quotePrefix="1">
      <alignment horizontal="right" vertical="top"/>
    </xf>
    <xf numFmtId="0" fontId="4" fillId="0" borderId="26" xfId="0" applyFont="1" applyBorder="1" applyAlignment="1" quotePrefix="1">
      <alignment horizontal="right"/>
    </xf>
    <xf numFmtId="0" fontId="4" fillId="0" borderId="17" xfId="0" applyFont="1" applyBorder="1" applyAlignment="1" quotePrefix="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53"/>
  <sheetViews>
    <sheetView workbookViewId="0" topLeftCell="A202">
      <selection activeCell="K202" sqref="K202"/>
    </sheetView>
  </sheetViews>
  <sheetFormatPr defaultColWidth="9.140625" defaultRowHeight="12.75"/>
  <cols>
    <col min="1" max="1" width="4.00390625" style="5" customWidth="1"/>
    <col min="2" max="2" width="5.140625" style="0" customWidth="1"/>
    <col min="3" max="3" width="3.421875" style="0" customWidth="1"/>
    <col min="4" max="4" width="23.7109375" style="0" customWidth="1"/>
    <col min="5" max="5" width="11.7109375" style="0" customWidth="1"/>
    <col min="6" max="6" width="11.421875" style="0" customWidth="1"/>
    <col min="7" max="8" width="11.00390625" style="0" customWidth="1"/>
    <col min="11" max="11" width="13.421875" style="0" bestFit="1" customWidth="1"/>
  </cols>
  <sheetData>
    <row r="1" spans="1:10" ht="18">
      <c r="A1" s="184" t="s">
        <v>206</v>
      </c>
      <c r="B1" s="184"/>
      <c r="C1" s="184"/>
      <c r="D1" s="184"/>
      <c r="E1" s="184"/>
      <c r="F1" s="184"/>
      <c r="G1" s="184"/>
      <c r="H1" s="184"/>
      <c r="I1" s="65"/>
      <c r="J1" s="65"/>
    </row>
    <row r="2" ht="14.25">
      <c r="A2" s="2"/>
    </row>
    <row r="3" spans="1:2" ht="15.75">
      <c r="A3" s="7">
        <v>1</v>
      </c>
      <c r="B3" s="1" t="s">
        <v>0</v>
      </c>
    </row>
    <row r="4" ht="15.75">
      <c r="A4" s="3"/>
    </row>
    <row r="5" spans="1:8" ht="27.75" customHeight="1">
      <c r="A5" s="4"/>
      <c r="B5" s="191" t="s">
        <v>49</v>
      </c>
      <c r="C5" s="191"/>
      <c r="D5" s="191"/>
      <c r="E5" s="191"/>
      <c r="F5" s="191"/>
      <c r="G5" s="191"/>
      <c r="H5" s="191"/>
    </row>
    <row r="6" ht="15.75">
      <c r="A6" s="3"/>
    </row>
    <row r="7" spans="1:8" s="12" customFormat="1" ht="31.5" customHeight="1">
      <c r="A7" s="15" t="s">
        <v>1</v>
      </c>
      <c r="B7" s="192" t="s">
        <v>44</v>
      </c>
      <c r="C7" s="192"/>
      <c r="D7" s="192"/>
      <c r="E7" s="192"/>
      <c r="F7" s="192"/>
      <c r="G7" s="192"/>
      <c r="H7" s="192"/>
    </row>
    <row r="8" ht="15.75">
      <c r="A8" s="3"/>
    </row>
    <row r="9" spans="1:2" ht="15">
      <c r="A9" s="16" t="s">
        <v>2</v>
      </c>
      <c r="B9" s="6" t="s">
        <v>40</v>
      </c>
    </row>
    <row r="10" ht="15.75">
      <c r="A10" s="3"/>
    </row>
    <row r="11" spans="2:8" ht="40.5">
      <c r="B11" s="187" t="s">
        <v>10</v>
      </c>
      <c r="C11" s="188"/>
      <c r="D11" s="189"/>
      <c r="E11" s="20" t="s">
        <v>8</v>
      </c>
      <c r="F11" s="20" t="s">
        <v>45</v>
      </c>
      <c r="G11" s="20" t="s">
        <v>7</v>
      </c>
      <c r="H11" s="20" t="s">
        <v>3</v>
      </c>
    </row>
    <row r="12" spans="2:8" ht="13.5">
      <c r="B12" s="21"/>
      <c r="C12" s="22"/>
      <c r="D12" s="22"/>
      <c r="E12" s="23" t="s">
        <v>4</v>
      </c>
      <c r="F12" s="23" t="s">
        <v>4</v>
      </c>
      <c r="G12" s="23" t="s">
        <v>4</v>
      </c>
      <c r="H12" s="23" t="s">
        <v>4</v>
      </c>
    </row>
    <row r="13" spans="2:8" ht="15" customHeight="1">
      <c r="B13" s="24">
        <v>1</v>
      </c>
      <c r="C13" s="25" t="s">
        <v>13</v>
      </c>
      <c r="D13" s="25"/>
      <c r="E13" s="26">
        <v>233291</v>
      </c>
      <c r="F13" s="26">
        <v>12140</v>
      </c>
      <c r="G13" s="26">
        <f>37453-8902+1521</f>
        <v>30072</v>
      </c>
      <c r="H13" s="26">
        <f>SUM(E13:G13)</f>
        <v>275503</v>
      </c>
    </row>
    <row r="14" spans="2:8" ht="15" customHeight="1">
      <c r="B14" s="24">
        <v>2</v>
      </c>
      <c r="C14" s="25" t="s">
        <v>14</v>
      </c>
      <c r="D14" s="25"/>
      <c r="E14" s="26">
        <v>407994</v>
      </c>
      <c r="F14" s="26">
        <f>58768-19693</f>
        <v>39075</v>
      </c>
      <c r="G14" s="26">
        <f>53342+9105</f>
        <v>62447</v>
      </c>
      <c r="H14" s="26">
        <f>SUM(E14:G14)</f>
        <v>509516</v>
      </c>
    </row>
    <row r="15" spans="2:8" ht="15" customHeight="1">
      <c r="B15" s="24">
        <v>3</v>
      </c>
      <c r="C15" s="25" t="s">
        <v>15</v>
      </c>
      <c r="D15" s="25"/>
      <c r="E15" s="26">
        <v>240763</v>
      </c>
      <c r="F15" s="26">
        <v>63433</v>
      </c>
      <c r="G15" s="26">
        <f>22031-1780</f>
        <v>20251</v>
      </c>
      <c r="H15" s="26">
        <f>SUM(E15:G15)</f>
        <v>324447</v>
      </c>
    </row>
    <row r="16" spans="2:8" ht="15" customHeight="1">
      <c r="B16" s="24">
        <v>4</v>
      </c>
      <c r="C16" s="25" t="s">
        <v>16</v>
      </c>
      <c r="D16" s="25"/>
      <c r="E16" s="26">
        <v>695944</v>
      </c>
      <c r="F16" s="26">
        <v>27294</v>
      </c>
      <c r="G16" s="26">
        <f>223+56</f>
        <v>279</v>
      </c>
      <c r="H16" s="26">
        <f>SUM(E16:G16)</f>
        <v>723517</v>
      </c>
    </row>
    <row r="17" spans="2:8" ht="15" customHeight="1">
      <c r="B17" s="27">
        <v>5</v>
      </c>
      <c r="C17" s="25" t="s">
        <v>21</v>
      </c>
      <c r="D17" s="25"/>
      <c r="E17" s="26"/>
      <c r="F17" s="26"/>
      <c r="G17" s="26"/>
      <c r="H17" s="26"/>
    </row>
    <row r="18" spans="2:8" ht="15" customHeight="1">
      <c r="B18" s="27">
        <v>5.1</v>
      </c>
      <c r="C18" s="25" t="s">
        <v>17</v>
      </c>
      <c r="D18" s="25"/>
      <c r="E18" s="26">
        <f>258061-1480</f>
        <v>256581</v>
      </c>
      <c r="F18" s="26"/>
      <c r="G18" s="26">
        <v>-1959</v>
      </c>
      <c r="H18" s="26">
        <f>SUM(E18:G18)</f>
        <v>254622</v>
      </c>
    </row>
    <row r="19" spans="2:8" ht="15" customHeight="1">
      <c r="B19" s="27">
        <v>5.2</v>
      </c>
      <c r="C19" s="25" t="s">
        <v>18</v>
      </c>
      <c r="D19" s="25"/>
      <c r="E19" s="26">
        <f>15000+1480</f>
        <v>16480</v>
      </c>
      <c r="F19" s="26"/>
      <c r="G19" s="26">
        <v>-13590</v>
      </c>
      <c r="H19" s="26">
        <f>SUM(E19:G19)</f>
        <v>2890</v>
      </c>
    </row>
    <row r="20" spans="2:8" ht="15" customHeight="1">
      <c r="B20" s="27">
        <v>5.3</v>
      </c>
      <c r="C20" s="25" t="s">
        <v>19</v>
      </c>
      <c r="D20" s="25"/>
      <c r="E20" s="26">
        <v>32000</v>
      </c>
      <c r="F20" s="26"/>
      <c r="G20" s="26">
        <v>-30000</v>
      </c>
      <c r="H20" s="26">
        <f>SUM(E20:G20)</f>
        <v>2000</v>
      </c>
    </row>
    <row r="21" spans="2:8" ht="15" customHeight="1">
      <c r="B21" s="27">
        <v>5.4</v>
      </c>
      <c r="C21" s="25" t="s">
        <v>20</v>
      </c>
      <c r="D21" s="25"/>
      <c r="E21" s="26">
        <v>52500</v>
      </c>
      <c r="F21" s="26">
        <v>19693</v>
      </c>
      <c r="G21" s="26">
        <v>-32000</v>
      </c>
      <c r="H21" s="26">
        <f>SUM(E21:G21)</f>
        <v>40193</v>
      </c>
    </row>
    <row r="22" spans="2:8" ht="15" customHeight="1">
      <c r="B22" s="24" t="s">
        <v>22</v>
      </c>
      <c r="C22" s="25" t="s">
        <v>23</v>
      </c>
      <c r="D22" s="25"/>
      <c r="E22" s="26">
        <v>35500</v>
      </c>
      <c r="F22" s="26"/>
      <c r="G22" s="26">
        <v>-35500</v>
      </c>
      <c r="H22" s="26">
        <f>SUM(E22:G22)</f>
        <v>0</v>
      </c>
    </row>
    <row r="23" spans="2:8" ht="15" customHeight="1">
      <c r="B23" s="28" t="s">
        <v>5</v>
      </c>
      <c r="C23" s="29"/>
      <c r="D23" s="29"/>
      <c r="E23" s="30">
        <f>SUM(E13:E22)</f>
        <v>1971053</v>
      </c>
      <c r="F23" s="30">
        <f>SUM(F13:F22)</f>
        <v>161635</v>
      </c>
      <c r="G23" s="30">
        <f>SUM(G13:G22)</f>
        <v>0</v>
      </c>
      <c r="H23" s="30">
        <f>SUM(H13:H22)</f>
        <v>2132688</v>
      </c>
    </row>
    <row r="25" spans="1:2" ht="12.75">
      <c r="A25" s="17" t="s">
        <v>6</v>
      </c>
      <c r="B25" t="s">
        <v>37</v>
      </c>
    </row>
    <row r="26" ht="7.5" customHeight="1"/>
    <row r="27" spans="2:3" ht="14.25">
      <c r="B27" s="10" t="s">
        <v>29</v>
      </c>
      <c r="C27" s="9" t="s">
        <v>51</v>
      </c>
    </row>
    <row r="28" ht="7.5" customHeight="1"/>
    <row r="29" spans="3:8" ht="64.5" customHeight="1">
      <c r="C29" s="191" t="s">
        <v>56</v>
      </c>
      <c r="D29" s="191"/>
      <c r="E29" s="191"/>
      <c r="F29" s="191"/>
      <c r="G29" s="191"/>
      <c r="H29" s="191"/>
    </row>
    <row r="30" ht="7.5" customHeight="1"/>
    <row r="31" spans="2:3" ht="14.25">
      <c r="B31" s="10" t="s">
        <v>29</v>
      </c>
      <c r="C31" s="9" t="s">
        <v>28</v>
      </c>
    </row>
    <row r="32" spans="2:3" ht="7.5" customHeight="1">
      <c r="B32" s="10"/>
      <c r="C32" s="9"/>
    </row>
    <row r="33" spans="3:8" ht="64.5" customHeight="1">
      <c r="C33" s="196" t="s">
        <v>69</v>
      </c>
      <c r="D33" s="196"/>
      <c r="E33" s="196"/>
      <c r="F33" s="196"/>
      <c r="G33" s="196"/>
      <c r="H33" s="196"/>
    </row>
    <row r="34" spans="3:8" ht="4.5" customHeight="1">
      <c r="C34" s="11"/>
      <c r="D34" s="11"/>
      <c r="E34" s="11"/>
      <c r="F34" s="11"/>
      <c r="G34" s="11"/>
      <c r="H34" s="11"/>
    </row>
    <row r="35" spans="3:8" ht="12.75">
      <c r="C35" s="14"/>
      <c r="D35" s="14"/>
      <c r="E35" s="14"/>
      <c r="F35" s="14"/>
      <c r="G35" s="14"/>
      <c r="H35" s="42" t="s">
        <v>52</v>
      </c>
    </row>
    <row r="36" spans="3:8" ht="12.75">
      <c r="C36" s="43"/>
      <c r="D36" s="43"/>
      <c r="E36" s="43"/>
      <c r="F36" s="43"/>
      <c r="G36" s="43"/>
      <c r="H36" s="42" t="s">
        <v>4</v>
      </c>
    </row>
    <row r="37" spans="3:8" ht="27" customHeight="1">
      <c r="C37" s="51" t="s">
        <v>27</v>
      </c>
      <c r="D37" s="198" t="s">
        <v>65</v>
      </c>
      <c r="E37" s="198"/>
      <c r="F37" s="198"/>
      <c r="G37" s="48" t="s">
        <v>35</v>
      </c>
      <c r="H37" s="52">
        <v>8909</v>
      </c>
    </row>
    <row r="38" spans="3:8" ht="4.5" customHeight="1">
      <c r="C38" s="51"/>
      <c r="D38" s="51"/>
      <c r="E38" s="51"/>
      <c r="F38" s="51"/>
      <c r="G38" s="48"/>
      <c r="H38" s="52"/>
    </row>
    <row r="39" spans="3:11" ht="24.75" customHeight="1">
      <c r="C39" s="51" t="s">
        <v>27</v>
      </c>
      <c r="D39" s="198" t="s">
        <v>70</v>
      </c>
      <c r="E39" s="198"/>
      <c r="F39" s="199"/>
      <c r="G39" s="177" t="s">
        <v>35</v>
      </c>
      <c r="H39" s="178">
        <v>1000</v>
      </c>
      <c r="I39" s="63"/>
      <c r="J39" s="63"/>
      <c r="K39" s="63"/>
    </row>
    <row r="40" spans="3:11" ht="4.5" customHeight="1">
      <c r="C40" s="51"/>
      <c r="D40" s="51"/>
      <c r="E40" s="51"/>
      <c r="F40" s="176"/>
      <c r="G40" s="177"/>
      <c r="H40" s="178"/>
      <c r="I40" s="63"/>
      <c r="J40" s="63"/>
      <c r="K40" s="63"/>
    </row>
    <row r="41" spans="3:8" ht="13.5" customHeight="1">
      <c r="C41" s="51" t="s">
        <v>27</v>
      </c>
      <c r="D41" s="182" t="s">
        <v>66</v>
      </c>
      <c r="E41" s="182"/>
      <c r="F41" s="182"/>
      <c r="G41" s="53" t="s">
        <v>35</v>
      </c>
      <c r="H41" s="52">
        <v>20280</v>
      </c>
    </row>
    <row r="42" spans="3:8" ht="4.5" customHeight="1">
      <c r="C42" s="51"/>
      <c r="D42" s="51"/>
      <c r="E42" s="51"/>
      <c r="F42" s="51"/>
      <c r="G42" s="48"/>
      <c r="H42" s="52"/>
    </row>
    <row r="43" spans="3:8" ht="13.5" customHeight="1">
      <c r="C43" s="51" t="s">
        <v>27</v>
      </c>
      <c r="D43" s="182" t="s">
        <v>67</v>
      </c>
      <c r="E43" s="182"/>
      <c r="F43" s="182"/>
      <c r="G43" s="53" t="s">
        <v>35</v>
      </c>
      <c r="H43" s="52">
        <v>7014</v>
      </c>
    </row>
    <row r="44" spans="3:8" ht="4.5" customHeight="1">
      <c r="C44" s="51"/>
      <c r="D44" s="51"/>
      <c r="E44" s="51"/>
      <c r="F44" s="51"/>
      <c r="G44" s="48"/>
      <c r="H44" s="52"/>
    </row>
    <row r="45" spans="3:9" ht="13.5" customHeight="1" thickBot="1">
      <c r="C45" s="51" t="s">
        <v>27</v>
      </c>
      <c r="D45" s="182" t="s">
        <v>68</v>
      </c>
      <c r="E45" s="182"/>
      <c r="F45" s="182"/>
      <c r="G45" s="53" t="s">
        <v>35</v>
      </c>
      <c r="H45" s="52">
        <v>19693</v>
      </c>
      <c r="I45" t="s">
        <v>24</v>
      </c>
    </row>
    <row r="46" spans="3:8" ht="13.5" thickBot="1">
      <c r="C46" s="51"/>
      <c r="D46" s="200" t="s">
        <v>5</v>
      </c>
      <c r="E46" s="200"/>
      <c r="F46" s="200"/>
      <c r="G46" s="200"/>
      <c r="H46" s="54">
        <f>SUM(H37:H45)</f>
        <v>56896</v>
      </c>
    </row>
    <row r="47" spans="3:8" ht="7.5" customHeight="1">
      <c r="C47" s="13"/>
      <c r="D47" s="12"/>
      <c r="E47" s="12"/>
      <c r="F47" s="12"/>
      <c r="G47" s="12"/>
      <c r="H47" s="12"/>
    </row>
    <row r="48" spans="3:8" ht="31.5" customHeight="1">
      <c r="C48" s="186" t="s">
        <v>64</v>
      </c>
      <c r="D48" s="186"/>
      <c r="E48" s="186"/>
      <c r="F48" s="186"/>
      <c r="G48" s="186"/>
      <c r="H48" s="186"/>
    </row>
    <row r="49" spans="3:8" ht="7.5" customHeight="1">
      <c r="C49" s="13" t="s">
        <v>30</v>
      </c>
      <c r="D49" s="12"/>
      <c r="E49" s="12"/>
      <c r="F49" s="12"/>
      <c r="G49" s="12"/>
      <c r="H49" s="12"/>
    </row>
    <row r="50" spans="2:3" ht="14.25">
      <c r="B50" s="10" t="s">
        <v>29</v>
      </c>
      <c r="C50" s="9" t="s">
        <v>31</v>
      </c>
    </row>
    <row r="51" ht="7.5" customHeight="1"/>
    <row r="52" spans="3:8" ht="51.75" customHeight="1">
      <c r="C52" s="179" t="s">
        <v>54</v>
      </c>
      <c r="D52" s="179"/>
      <c r="E52" s="179"/>
      <c r="F52" s="179"/>
      <c r="G52" s="179"/>
      <c r="H52" s="179"/>
    </row>
    <row r="53" spans="3:8" ht="4.5" customHeight="1">
      <c r="C53" s="14"/>
      <c r="D53" s="14"/>
      <c r="E53" s="14"/>
      <c r="F53" s="14"/>
      <c r="G53" s="14"/>
      <c r="H53" s="14"/>
    </row>
    <row r="54" spans="3:8" ht="12.75">
      <c r="C54" s="14"/>
      <c r="D54" s="14"/>
      <c r="E54" s="14"/>
      <c r="F54" s="14"/>
      <c r="G54" s="41"/>
      <c r="H54" s="42" t="s">
        <v>52</v>
      </c>
    </row>
    <row r="55" spans="3:8" ht="12.75">
      <c r="C55" s="43"/>
      <c r="D55" s="43"/>
      <c r="E55" s="43"/>
      <c r="F55" s="43"/>
      <c r="G55" s="44"/>
      <c r="H55" s="42" t="s">
        <v>4</v>
      </c>
    </row>
    <row r="56" spans="3:8" ht="12.75">
      <c r="C56" s="45" t="s">
        <v>27</v>
      </c>
      <c r="D56" s="44" t="s">
        <v>32</v>
      </c>
      <c r="E56" s="44"/>
      <c r="F56" s="44"/>
      <c r="G56" s="46" t="s">
        <v>35</v>
      </c>
      <c r="H56" s="47">
        <v>52770</v>
      </c>
    </row>
    <row r="57" spans="3:8" ht="4.5" customHeight="1">
      <c r="C57" s="45"/>
      <c r="D57" s="44"/>
      <c r="E57" s="44"/>
      <c r="F57" s="44"/>
      <c r="G57" s="46"/>
      <c r="H57" s="47"/>
    </row>
    <row r="58" spans="3:8" ht="12.75">
      <c r="C58" s="45" t="s">
        <v>27</v>
      </c>
      <c r="D58" s="44" t="s">
        <v>33</v>
      </c>
      <c r="E58" s="44"/>
      <c r="F58" s="44"/>
      <c r="G58" s="46" t="s">
        <v>35</v>
      </c>
      <c r="H58" s="47">
        <v>30000</v>
      </c>
    </row>
    <row r="59" spans="3:8" ht="4.5" customHeight="1">
      <c r="C59" s="45"/>
      <c r="D59" s="44"/>
      <c r="E59" s="44"/>
      <c r="F59" s="44"/>
      <c r="G59" s="46"/>
      <c r="H59" s="47"/>
    </row>
    <row r="60" spans="3:8" ht="14.25" customHeight="1">
      <c r="C60" s="45" t="s">
        <v>27</v>
      </c>
      <c r="D60" s="44" t="s">
        <v>34</v>
      </c>
      <c r="E60" s="44"/>
      <c r="F60" s="44"/>
      <c r="G60" s="46" t="s">
        <v>35</v>
      </c>
      <c r="H60" s="47">
        <v>6399</v>
      </c>
    </row>
    <row r="61" spans="3:8" ht="4.5" customHeight="1">
      <c r="C61" s="45"/>
      <c r="D61" s="44"/>
      <c r="E61" s="44"/>
      <c r="F61" s="44"/>
      <c r="G61" s="46"/>
      <c r="H61" s="47"/>
    </row>
    <row r="62" spans="3:8" ht="14.25" customHeight="1">
      <c r="C62" s="45" t="s">
        <v>27</v>
      </c>
      <c r="D62" s="44" t="s">
        <v>36</v>
      </c>
      <c r="E62" s="44"/>
      <c r="F62" s="44"/>
      <c r="G62" s="46" t="s">
        <v>35</v>
      </c>
      <c r="H62" s="47">
        <v>1227</v>
      </c>
    </row>
    <row r="63" spans="3:8" ht="4.5" customHeight="1">
      <c r="C63" s="45"/>
      <c r="D63" s="44"/>
      <c r="E63" s="44"/>
      <c r="F63" s="44"/>
      <c r="G63" s="46"/>
      <c r="H63" s="47"/>
    </row>
    <row r="64" spans="3:8" ht="28.5" customHeight="1">
      <c r="C64" s="45" t="s">
        <v>27</v>
      </c>
      <c r="D64" s="180" t="s">
        <v>50</v>
      </c>
      <c r="E64" s="180"/>
      <c r="F64" s="180"/>
      <c r="G64" s="48" t="s">
        <v>35</v>
      </c>
      <c r="H64" s="49">
        <v>12402</v>
      </c>
    </row>
    <row r="65" spans="3:8" ht="4.5" customHeight="1">
      <c r="C65" s="45"/>
      <c r="D65" s="43"/>
      <c r="E65" s="43"/>
      <c r="F65" s="44"/>
      <c r="G65" s="48"/>
      <c r="H65" s="49"/>
    </row>
    <row r="66" spans="3:8" ht="14.25" customHeight="1" thickBot="1">
      <c r="C66" s="45" t="s">
        <v>27</v>
      </c>
      <c r="D66" s="180" t="s">
        <v>53</v>
      </c>
      <c r="E66" s="180"/>
      <c r="F66" s="44"/>
      <c r="G66" s="48" t="s">
        <v>35</v>
      </c>
      <c r="H66" s="49">
        <v>1941</v>
      </c>
    </row>
    <row r="67" spans="3:8" ht="14.25" customHeight="1" thickBot="1">
      <c r="C67" s="45"/>
      <c r="D67" s="181" t="s">
        <v>5</v>
      </c>
      <c r="E67" s="181"/>
      <c r="F67" s="181"/>
      <c r="G67" s="44"/>
      <c r="H67" s="50">
        <f>SUM(H56:H66)</f>
        <v>104739</v>
      </c>
    </row>
    <row r="68" spans="3:7" ht="7.5" customHeight="1">
      <c r="C68" s="13"/>
      <c r="D68" s="11"/>
      <c r="E68" s="11"/>
      <c r="F68" s="12"/>
      <c r="G68" s="12"/>
    </row>
    <row r="69" spans="3:8" ht="28.5" customHeight="1">
      <c r="C69" s="179" t="s">
        <v>71</v>
      </c>
      <c r="D69" s="179"/>
      <c r="E69" s="179"/>
      <c r="F69" s="179"/>
      <c r="G69" s="179"/>
      <c r="H69" s="179"/>
    </row>
    <row r="70" ht="6.75" customHeight="1">
      <c r="C70" s="13" t="s">
        <v>24</v>
      </c>
    </row>
    <row r="71" spans="2:3" ht="14.25">
      <c r="B71" s="10" t="s">
        <v>29</v>
      </c>
      <c r="C71" s="9" t="s">
        <v>7</v>
      </c>
    </row>
    <row r="72" ht="7.5" customHeight="1"/>
    <row r="73" spans="3:8" ht="93" customHeight="1">
      <c r="C73" s="13" t="s">
        <v>27</v>
      </c>
      <c r="D73" s="196" t="s">
        <v>55</v>
      </c>
      <c r="E73" s="196"/>
      <c r="F73" s="196"/>
      <c r="G73" s="196"/>
      <c r="H73" s="196"/>
    </row>
    <row r="74" spans="3:8" ht="4.5" customHeight="1">
      <c r="C74" s="12"/>
      <c r="D74" s="12"/>
      <c r="E74" s="12"/>
      <c r="F74" s="12"/>
      <c r="G74" s="12"/>
      <c r="H74" s="12"/>
    </row>
    <row r="75" spans="3:8" ht="92.25" customHeight="1">
      <c r="C75" s="13" t="s">
        <v>27</v>
      </c>
      <c r="D75" s="196" t="s">
        <v>57</v>
      </c>
      <c r="E75" s="196"/>
      <c r="F75" s="196"/>
      <c r="G75" s="196"/>
      <c r="H75" s="196"/>
    </row>
    <row r="76" spans="3:8" ht="4.5" customHeight="1">
      <c r="C76" s="12"/>
      <c r="D76" s="12"/>
      <c r="E76" s="12"/>
      <c r="F76" s="12"/>
      <c r="G76" s="12"/>
      <c r="H76" s="12"/>
    </row>
    <row r="77" spans="3:8" ht="28.5" customHeight="1">
      <c r="C77" s="12" t="s">
        <v>27</v>
      </c>
      <c r="D77" s="196" t="s">
        <v>84</v>
      </c>
      <c r="E77" s="196"/>
      <c r="F77" s="196"/>
      <c r="G77" s="196"/>
      <c r="H77" s="196"/>
    </row>
    <row r="78" ht="7.5" customHeight="1"/>
    <row r="79" spans="3:8" ht="12.75">
      <c r="C79" s="191" t="s">
        <v>58</v>
      </c>
      <c r="D79" s="191"/>
      <c r="E79" s="191"/>
      <c r="F79" s="191"/>
      <c r="G79" s="191"/>
      <c r="H79" s="191"/>
    </row>
    <row r="80" ht="7.5" customHeight="1"/>
    <row r="81" spans="1:2" ht="15.75">
      <c r="A81" s="3" t="s">
        <v>38</v>
      </c>
      <c r="B81" s="1" t="s">
        <v>9</v>
      </c>
    </row>
    <row r="82" ht="7.5" customHeight="1"/>
    <row r="83" spans="2:8" ht="30" customHeight="1">
      <c r="B83" s="196" t="s">
        <v>85</v>
      </c>
      <c r="C83" s="196"/>
      <c r="D83" s="196"/>
      <c r="E83" s="196"/>
      <c r="F83" s="196"/>
      <c r="G83" s="196"/>
      <c r="H83" s="196"/>
    </row>
    <row r="84" spans="2:8" ht="4.5" customHeight="1">
      <c r="B84" s="11"/>
      <c r="C84" s="11"/>
      <c r="D84" s="11"/>
      <c r="E84" s="11"/>
      <c r="F84" s="11"/>
      <c r="G84" s="11"/>
      <c r="H84" s="11"/>
    </row>
    <row r="85" spans="2:8" ht="12.75">
      <c r="B85" s="191" t="s">
        <v>59</v>
      </c>
      <c r="C85" s="191"/>
      <c r="D85" s="191"/>
      <c r="E85" s="191"/>
      <c r="F85" s="191"/>
      <c r="G85" s="191"/>
      <c r="H85" s="191"/>
    </row>
    <row r="86" ht="7.5" customHeight="1"/>
    <row r="87" spans="1:2" ht="12.75">
      <c r="A87" s="17" t="s">
        <v>39</v>
      </c>
      <c r="B87" s="6" t="s">
        <v>40</v>
      </c>
    </row>
    <row r="89" spans="2:8" ht="40.5">
      <c r="B89" s="187" t="s">
        <v>41</v>
      </c>
      <c r="C89" s="188"/>
      <c r="D89" s="189"/>
      <c r="E89" s="20" t="s">
        <v>11</v>
      </c>
      <c r="F89" s="20" t="s">
        <v>47</v>
      </c>
      <c r="G89" s="20" t="s">
        <v>25</v>
      </c>
      <c r="H89" s="20" t="s">
        <v>12</v>
      </c>
    </row>
    <row r="90" spans="2:8" ht="9.75" customHeight="1">
      <c r="B90" s="21"/>
      <c r="C90" s="22"/>
      <c r="D90" s="22"/>
      <c r="E90" s="23" t="s">
        <v>4</v>
      </c>
      <c r="F90" s="23" t="s">
        <v>4</v>
      </c>
      <c r="G90" s="23" t="s">
        <v>4</v>
      </c>
      <c r="H90" s="23" t="s">
        <v>4</v>
      </c>
    </row>
    <row r="91" spans="2:8" ht="13.5" customHeight="1">
      <c r="B91" s="24">
        <v>1</v>
      </c>
      <c r="C91" s="25" t="s">
        <v>13</v>
      </c>
      <c r="D91" s="25"/>
      <c r="E91" s="26">
        <v>275541</v>
      </c>
      <c r="F91" s="26">
        <v>266719</v>
      </c>
      <c r="G91" s="26">
        <f>SUM(E91-F91)</f>
        <v>8822</v>
      </c>
      <c r="H91" s="31">
        <f>SUM(F91/E91)</f>
        <v>0.9679829861980612</v>
      </c>
    </row>
    <row r="92" spans="2:8" ht="13.5" customHeight="1">
      <c r="B92" s="24">
        <v>2</v>
      </c>
      <c r="C92" s="25" t="s">
        <v>14</v>
      </c>
      <c r="D92" s="25"/>
      <c r="E92" s="26">
        <v>509459</v>
      </c>
      <c r="F92" s="26">
        <v>507755</v>
      </c>
      <c r="G92" s="26">
        <f>SUM(E92-F92)</f>
        <v>1704</v>
      </c>
      <c r="H92" s="31">
        <f>SUM(F92/E92)</f>
        <v>0.9966552754981265</v>
      </c>
    </row>
    <row r="93" spans="2:11" ht="13.5" customHeight="1">
      <c r="B93" s="24">
        <v>3</v>
      </c>
      <c r="C93" s="25" t="s">
        <v>15</v>
      </c>
      <c r="D93" s="25"/>
      <c r="E93" s="26">
        <v>324466</v>
      </c>
      <c r="F93" s="26">
        <v>323948</v>
      </c>
      <c r="G93" s="26">
        <f>SUM(E93-F93)</f>
        <v>518</v>
      </c>
      <c r="H93" s="31">
        <f>SUM(F93/E93)</f>
        <v>0.9984035307243286</v>
      </c>
      <c r="K93" s="8"/>
    </row>
    <row r="94" spans="2:8" ht="13.5" customHeight="1">
      <c r="B94" s="24">
        <v>4</v>
      </c>
      <c r="C94" s="25" t="s">
        <v>16</v>
      </c>
      <c r="D94" s="25"/>
      <c r="E94" s="26">
        <f>SUM(H16)</f>
        <v>723517</v>
      </c>
      <c r="F94" s="26">
        <v>703714</v>
      </c>
      <c r="G94" s="26">
        <f>SUM(E94-F94)</f>
        <v>19803</v>
      </c>
      <c r="H94" s="31">
        <f>SUM(F94/E94)</f>
        <v>0.9726295304740593</v>
      </c>
    </row>
    <row r="95" spans="2:8" ht="13.5" customHeight="1">
      <c r="B95" s="27">
        <v>5</v>
      </c>
      <c r="C95" s="25" t="s">
        <v>21</v>
      </c>
      <c r="D95" s="25"/>
      <c r="E95" s="26"/>
      <c r="F95" s="26"/>
      <c r="G95" s="26"/>
      <c r="H95" s="31"/>
    </row>
    <row r="96" spans="2:8" ht="13.5" customHeight="1">
      <c r="B96" s="27">
        <v>5.1</v>
      </c>
      <c r="C96" s="25" t="s">
        <v>17</v>
      </c>
      <c r="D96" s="25"/>
      <c r="E96" s="26">
        <f>SUM(H18)</f>
        <v>254622</v>
      </c>
      <c r="F96" s="26">
        <v>127731</v>
      </c>
      <c r="G96" s="26">
        <f aca="true" t="shared" si="0" ref="G96:G101">SUM(E96-F96)</f>
        <v>126891</v>
      </c>
      <c r="H96" s="31">
        <f>SUM(F96/E96)</f>
        <v>0.5016495039705917</v>
      </c>
    </row>
    <row r="97" spans="2:10" ht="13.5" customHeight="1">
      <c r="B97" s="27">
        <v>5.2</v>
      </c>
      <c r="C97" s="25" t="s">
        <v>18</v>
      </c>
      <c r="D97" s="25"/>
      <c r="E97" s="26">
        <f>SUM(H19)</f>
        <v>2890</v>
      </c>
      <c r="F97" s="26">
        <v>2890</v>
      </c>
      <c r="G97" s="26">
        <f t="shared" si="0"/>
        <v>0</v>
      </c>
      <c r="H97" s="31">
        <f>SUM(F97/E97)</f>
        <v>1</v>
      </c>
      <c r="J97" s="8"/>
    </row>
    <row r="98" spans="2:8" ht="13.5" customHeight="1">
      <c r="B98" s="27">
        <v>5.3</v>
      </c>
      <c r="C98" s="25" t="s">
        <v>19</v>
      </c>
      <c r="D98" s="25"/>
      <c r="E98" s="26">
        <f>SUM(H20)</f>
        <v>2000</v>
      </c>
      <c r="F98" s="26">
        <v>1202</v>
      </c>
      <c r="G98" s="26">
        <f t="shared" si="0"/>
        <v>798</v>
      </c>
      <c r="H98" s="31">
        <f>SUM(F98/E98)</f>
        <v>0.601</v>
      </c>
    </row>
    <row r="99" spans="2:10" ht="13.5" customHeight="1">
      <c r="B99" s="27">
        <v>5.4</v>
      </c>
      <c r="C99" s="25" t="s">
        <v>20</v>
      </c>
      <c r="D99" s="25"/>
      <c r="E99" s="26">
        <f>SUM(H21)</f>
        <v>40193</v>
      </c>
      <c r="F99" s="26">
        <v>16275</v>
      </c>
      <c r="G99" s="26">
        <f t="shared" si="0"/>
        <v>23918</v>
      </c>
      <c r="H99" s="31">
        <f>SUM(F99/E99)</f>
        <v>0.4049212549448909</v>
      </c>
      <c r="J99" s="8"/>
    </row>
    <row r="100" spans="2:8" ht="13.5" customHeight="1">
      <c r="B100" s="27">
        <v>6</v>
      </c>
      <c r="C100" s="25" t="s">
        <v>26</v>
      </c>
      <c r="D100" s="25"/>
      <c r="E100" s="26">
        <v>0</v>
      </c>
      <c r="F100" s="26">
        <v>1521</v>
      </c>
      <c r="G100" s="26">
        <f t="shared" si="0"/>
        <v>-1521</v>
      </c>
      <c r="H100" s="32">
        <v>0</v>
      </c>
    </row>
    <row r="101" spans="2:10" ht="13.5" customHeight="1">
      <c r="B101" s="193" t="s">
        <v>5</v>
      </c>
      <c r="C101" s="194"/>
      <c r="D101" s="195"/>
      <c r="E101" s="30">
        <f>SUM(E91:E99)</f>
        <v>2132688</v>
      </c>
      <c r="F101" s="30">
        <f>SUM(F91:F100)</f>
        <v>1951755</v>
      </c>
      <c r="G101" s="30">
        <f t="shared" si="0"/>
        <v>180933</v>
      </c>
      <c r="H101" s="33">
        <f>SUM(F101/E101)</f>
        <v>0.9151619927528077</v>
      </c>
      <c r="J101" s="8"/>
    </row>
    <row r="102" spans="2:8" ht="13.5" customHeight="1">
      <c r="B102" s="39"/>
      <c r="C102" s="39"/>
      <c r="D102" s="39"/>
      <c r="E102" s="40"/>
      <c r="F102" s="40"/>
      <c r="G102" s="40"/>
      <c r="H102" s="38"/>
    </row>
    <row r="103" spans="1:6" ht="12.75">
      <c r="A103" s="17" t="s">
        <v>43</v>
      </c>
      <c r="B103" s="9" t="s">
        <v>60</v>
      </c>
      <c r="F103" s="8"/>
    </row>
    <row r="105" spans="1:8" s="12" customFormat="1" ht="29.25" customHeight="1">
      <c r="A105" s="18"/>
      <c r="B105" s="196" t="s">
        <v>42</v>
      </c>
      <c r="C105" s="196"/>
      <c r="D105" s="196"/>
      <c r="E105" s="196"/>
      <c r="F105" s="196"/>
      <c r="G105" s="196"/>
      <c r="H105" s="196"/>
    </row>
    <row r="106" s="12" customFormat="1" ht="4.5" customHeight="1">
      <c r="A106" s="18"/>
    </row>
    <row r="107" spans="1:8" s="12" customFormat="1" ht="24.75" customHeight="1">
      <c r="A107" s="18"/>
      <c r="H107" s="34" t="s">
        <v>46</v>
      </c>
    </row>
    <row r="108" spans="1:8" s="12" customFormat="1" ht="26.25" customHeight="1">
      <c r="A108" s="18"/>
      <c r="B108" s="12" t="s">
        <v>27</v>
      </c>
      <c r="C108" s="196" t="s">
        <v>48</v>
      </c>
      <c r="D108" s="196"/>
      <c r="E108" s="196"/>
      <c r="F108" s="196"/>
      <c r="H108" s="35">
        <v>1693</v>
      </c>
    </row>
    <row r="109" spans="1:8" s="12" customFormat="1" ht="4.5" customHeight="1">
      <c r="A109" s="18"/>
      <c r="C109" s="11"/>
      <c r="D109" s="11"/>
      <c r="E109" s="11"/>
      <c r="F109" s="11"/>
      <c r="G109" s="19"/>
      <c r="H109" s="36" t="s">
        <v>24</v>
      </c>
    </row>
    <row r="110" spans="1:8" s="12" customFormat="1" ht="55.5" customHeight="1">
      <c r="A110" s="18"/>
      <c r="B110" s="12" t="s">
        <v>27</v>
      </c>
      <c r="C110" s="196" t="s">
        <v>61</v>
      </c>
      <c r="D110" s="196"/>
      <c r="E110" s="196"/>
      <c r="F110" s="196"/>
      <c r="H110" s="35">
        <v>128500</v>
      </c>
    </row>
    <row r="111" spans="1:8" s="12" customFormat="1" ht="4.5" customHeight="1">
      <c r="A111" s="18"/>
      <c r="C111" s="11"/>
      <c r="D111" s="11"/>
      <c r="E111" s="11"/>
      <c r="F111" s="11"/>
      <c r="G111" s="19"/>
      <c r="H111" s="36"/>
    </row>
    <row r="112" spans="1:8" s="12" customFormat="1" ht="93" customHeight="1">
      <c r="A112" s="18"/>
      <c r="B112" s="12" t="s">
        <v>27</v>
      </c>
      <c r="C112" s="196" t="s">
        <v>72</v>
      </c>
      <c r="D112" s="196"/>
      <c r="E112" s="196"/>
      <c r="F112" s="196"/>
      <c r="H112" s="35">
        <v>22800</v>
      </c>
    </row>
    <row r="113" spans="1:8" s="12" customFormat="1" ht="4.5" customHeight="1">
      <c r="A113" s="18"/>
      <c r="C113" s="11"/>
      <c r="D113" s="11"/>
      <c r="E113" s="11"/>
      <c r="F113" s="11"/>
      <c r="G113" s="19"/>
      <c r="H113" s="36"/>
    </row>
    <row r="114" spans="1:8" s="12" customFormat="1" ht="56.25" customHeight="1">
      <c r="A114" s="18"/>
      <c r="B114" s="12" t="s">
        <v>27</v>
      </c>
      <c r="C114" s="196" t="s">
        <v>62</v>
      </c>
      <c r="D114" s="196"/>
      <c r="E114" s="196"/>
      <c r="F114" s="196"/>
      <c r="H114" s="35">
        <v>8136</v>
      </c>
    </row>
    <row r="115" spans="1:8" s="12" customFormat="1" ht="4.5" customHeight="1">
      <c r="A115" s="18"/>
      <c r="C115" s="11"/>
      <c r="D115" s="11"/>
      <c r="E115" s="11"/>
      <c r="F115" s="11"/>
      <c r="G115" s="19"/>
      <c r="H115" s="36"/>
    </row>
    <row r="116" spans="1:8" s="12" customFormat="1" ht="40.5" customHeight="1">
      <c r="A116" s="18"/>
      <c r="B116" s="12" t="s">
        <v>27</v>
      </c>
      <c r="C116" s="196" t="s">
        <v>63</v>
      </c>
      <c r="D116" s="196"/>
      <c r="E116" s="196"/>
      <c r="F116" s="196"/>
      <c r="H116" s="35">
        <v>19804</v>
      </c>
    </row>
    <row r="117" spans="1:8" s="12" customFormat="1" ht="12.75">
      <c r="A117" s="18"/>
      <c r="C117" s="190" t="s">
        <v>5</v>
      </c>
      <c r="D117" s="190"/>
      <c r="E117" s="190"/>
      <c r="F117" s="190"/>
      <c r="G117" s="190"/>
      <c r="H117" s="37">
        <f>SUM(H108:H116)</f>
        <v>180933</v>
      </c>
    </row>
    <row r="118" spans="1:8" s="12" customFormat="1" ht="12.75">
      <c r="A118" s="18"/>
      <c r="B118" s="12" t="s">
        <v>24</v>
      </c>
      <c r="G118" s="197" t="s">
        <v>24</v>
      </c>
      <c r="H118" s="197"/>
    </row>
    <row r="119" spans="1:8" s="12" customFormat="1" ht="42.75" customHeight="1">
      <c r="A119" s="18"/>
      <c r="B119" s="196" t="s">
        <v>86</v>
      </c>
      <c r="C119" s="196"/>
      <c r="D119" s="196"/>
      <c r="E119" s="196"/>
      <c r="F119" s="196"/>
      <c r="G119" s="196"/>
      <c r="H119" s="196"/>
    </row>
    <row r="120" s="12" customFormat="1" ht="7.5" customHeight="1">
      <c r="A120" s="18"/>
    </row>
    <row r="121" spans="1:8" s="12" customFormat="1" ht="42" customHeight="1">
      <c r="A121" s="18"/>
      <c r="B121" s="196" t="s">
        <v>73</v>
      </c>
      <c r="C121" s="196"/>
      <c r="D121" s="196"/>
      <c r="E121" s="196"/>
      <c r="F121" s="196"/>
      <c r="G121" s="196"/>
      <c r="H121" s="196"/>
    </row>
    <row r="122" s="12" customFormat="1" ht="12.75">
      <c r="A122" s="18"/>
    </row>
    <row r="123" spans="1:2" s="12" customFormat="1" ht="15.75">
      <c r="A123" s="3" t="s">
        <v>74</v>
      </c>
      <c r="B123" s="1" t="s">
        <v>75</v>
      </c>
    </row>
    <row r="124" s="12" customFormat="1" ht="7.5" customHeight="1">
      <c r="A124" s="18"/>
    </row>
    <row r="125" spans="1:2" s="12" customFormat="1" ht="12.75">
      <c r="A125" s="55" t="s">
        <v>76</v>
      </c>
      <c r="B125" s="56" t="s">
        <v>77</v>
      </c>
    </row>
    <row r="126" s="12" customFormat="1" ht="7.5" customHeight="1">
      <c r="A126" s="18"/>
    </row>
    <row r="127" spans="1:8" s="12" customFormat="1" ht="40.5">
      <c r="A127" s="18"/>
      <c r="B127" s="187" t="s">
        <v>79</v>
      </c>
      <c r="C127" s="188"/>
      <c r="D127" s="189"/>
      <c r="E127" s="20" t="s">
        <v>11</v>
      </c>
      <c r="F127" s="20" t="s">
        <v>47</v>
      </c>
      <c r="G127" s="20" t="s">
        <v>25</v>
      </c>
      <c r="H127" s="20" t="s">
        <v>12</v>
      </c>
    </row>
    <row r="128" spans="1:8" s="12" customFormat="1" ht="13.5">
      <c r="A128" s="18"/>
      <c r="B128" s="21"/>
      <c r="C128" s="22"/>
      <c r="D128" s="22"/>
      <c r="E128" s="23" t="s">
        <v>4</v>
      </c>
      <c r="F128" s="23" t="s">
        <v>4</v>
      </c>
      <c r="G128" s="23" t="s">
        <v>4</v>
      </c>
      <c r="H128" s="23" t="s">
        <v>4</v>
      </c>
    </row>
    <row r="129" spans="1:8" s="12" customFormat="1" ht="13.5">
      <c r="A129" s="18"/>
      <c r="B129" s="24">
        <v>1</v>
      </c>
      <c r="C129" s="25" t="s">
        <v>13</v>
      </c>
      <c r="D129" s="25"/>
      <c r="E129" s="26">
        <v>275541</v>
      </c>
      <c r="F129" s="26">
        <v>266719</v>
      </c>
      <c r="G129" s="26">
        <f>SUM(E129-F129)</f>
        <v>8822</v>
      </c>
      <c r="H129" s="31">
        <f>SUM(F129/E129)</f>
        <v>0.9679829861980612</v>
      </c>
    </row>
    <row r="130" spans="1:8" s="12" customFormat="1" ht="13.5">
      <c r="A130" s="18"/>
      <c r="B130" s="24">
        <v>2</v>
      </c>
      <c r="C130" s="25" t="s">
        <v>14</v>
      </c>
      <c r="D130" s="25"/>
      <c r="E130" s="26">
        <v>809164</v>
      </c>
      <c r="F130" s="26">
        <v>655853</v>
      </c>
      <c r="G130" s="26">
        <f>SUM(E130-F130)</f>
        <v>153311</v>
      </c>
      <c r="H130" s="31">
        <f>SUM(F130/E130)</f>
        <v>0.8105316104028355</v>
      </c>
    </row>
    <row r="131" spans="1:8" s="12" customFormat="1" ht="13.5">
      <c r="A131" s="18"/>
      <c r="B131" s="24">
        <v>3</v>
      </c>
      <c r="C131" s="25" t="s">
        <v>15</v>
      </c>
      <c r="D131" s="25"/>
      <c r="E131" s="26">
        <v>324466</v>
      </c>
      <c r="F131" s="26">
        <v>323948</v>
      </c>
      <c r="G131" s="26">
        <f>SUM(E131-F131)</f>
        <v>518</v>
      </c>
      <c r="H131" s="31">
        <f>SUM(F131/E131)</f>
        <v>0.9984035307243286</v>
      </c>
    </row>
    <row r="132" spans="1:8" s="12" customFormat="1" ht="13.5">
      <c r="A132" s="18"/>
      <c r="B132" s="24">
        <v>4</v>
      </c>
      <c r="C132" s="25" t="s">
        <v>16</v>
      </c>
      <c r="D132" s="25"/>
      <c r="E132" s="26">
        <v>723517</v>
      </c>
      <c r="F132" s="26">
        <v>703714</v>
      </c>
      <c r="G132" s="26">
        <f>SUM(E132-F132)</f>
        <v>19803</v>
      </c>
      <c r="H132" s="31">
        <f>SUM(F132/E132)</f>
        <v>0.9726295304740593</v>
      </c>
    </row>
    <row r="133" spans="1:8" s="12" customFormat="1" ht="13.5">
      <c r="A133" s="18"/>
      <c r="B133" s="27">
        <v>5</v>
      </c>
      <c r="C133" s="25" t="s">
        <v>26</v>
      </c>
      <c r="D133" s="25"/>
      <c r="E133" s="26">
        <v>0</v>
      </c>
      <c r="F133" s="26">
        <v>1521</v>
      </c>
      <c r="G133" s="26">
        <f>SUM(E133-F133)</f>
        <v>-1521</v>
      </c>
      <c r="H133" s="32">
        <v>0</v>
      </c>
    </row>
    <row r="134" spans="1:8" s="12" customFormat="1" ht="13.5">
      <c r="A134" s="18"/>
      <c r="B134" s="193" t="s">
        <v>5</v>
      </c>
      <c r="C134" s="194"/>
      <c r="D134" s="195"/>
      <c r="E134" s="30">
        <f>SUM(E129:E132)</f>
        <v>2132688</v>
      </c>
      <c r="F134" s="30">
        <f>SUM(F129:F133)</f>
        <v>1951755</v>
      </c>
      <c r="G134" s="30">
        <f>SUM(G129:G133)</f>
        <v>180933</v>
      </c>
      <c r="H134" s="33">
        <f>SUM(F134/E134)</f>
        <v>0.9151619927528077</v>
      </c>
    </row>
    <row r="135" s="12" customFormat="1" ht="7.5" customHeight="1">
      <c r="A135" s="18"/>
    </row>
    <row r="136" spans="1:2" s="12" customFormat="1" ht="12.75">
      <c r="A136" s="55" t="s">
        <v>80</v>
      </c>
      <c r="B136" s="56" t="s">
        <v>78</v>
      </c>
    </row>
    <row r="137" s="12" customFormat="1" ht="7.5" customHeight="1">
      <c r="A137" s="18"/>
    </row>
    <row r="138" spans="1:8" s="12" customFormat="1" ht="40.5">
      <c r="A138" s="18"/>
      <c r="B138" s="187" t="s">
        <v>79</v>
      </c>
      <c r="C138" s="188"/>
      <c r="D138" s="189"/>
      <c r="E138" s="20" t="s">
        <v>11</v>
      </c>
      <c r="F138" s="20" t="s">
        <v>47</v>
      </c>
      <c r="G138" s="20" t="s">
        <v>25</v>
      </c>
      <c r="H138" s="20" t="s">
        <v>12</v>
      </c>
    </row>
    <row r="139" spans="1:8" s="12" customFormat="1" ht="13.5">
      <c r="A139" s="18"/>
      <c r="B139" s="21"/>
      <c r="C139" s="22"/>
      <c r="D139" s="22"/>
      <c r="E139" s="23" t="s">
        <v>4</v>
      </c>
      <c r="F139" s="23" t="s">
        <v>4</v>
      </c>
      <c r="G139" s="23" t="s">
        <v>4</v>
      </c>
      <c r="H139" s="23" t="s">
        <v>4</v>
      </c>
    </row>
    <row r="140" spans="1:8" s="12" customFormat="1" ht="13.5">
      <c r="A140" s="18"/>
      <c r="B140" s="24">
        <v>1</v>
      </c>
      <c r="C140" s="25" t="s">
        <v>13</v>
      </c>
      <c r="D140" s="25"/>
      <c r="E140" s="26">
        <f>196407+11091</f>
        <v>207498</v>
      </c>
      <c r="F140" s="26">
        <f>196673+10117</f>
        <v>206790</v>
      </c>
      <c r="G140" s="26">
        <f>SUM(E140-F140)</f>
        <v>708</v>
      </c>
      <c r="H140" s="31">
        <f>SUM(F140/E140)</f>
        <v>0.9965879189197004</v>
      </c>
    </row>
    <row r="141" spans="1:8" s="12" customFormat="1" ht="13.5">
      <c r="A141" s="18"/>
      <c r="B141" s="24">
        <v>2</v>
      </c>
      <c r="C141" s="25" t="s">
        <v>14</v>
      </c>
      <c r="D141" s="25"/>
      <c r="E141" s="26">
        <f>444206+292643</f>
        <v>736849</v>
      </c>
      <c r="F141" s="26">
        <f>419310+273093</f>
        <v>692403</v>
      </c>
      <c r="G141" s="26">
        <f>SUM(E141-F141)</f>
        <v>44446</v>
      </c>
      <c r="H141" s="31">
        <f>SUM(F141/E141)</f>
        <v>0.9396809929849942</v>
      </c>
    </row>
    <row r="142" spans="1:8" s="12" customFormat="1" ht="13.5">
      <c r="A142" s="18"/>
      <c r="B142" s="24">
        <v>3</v>
      </c>
      <c r="C142" s="25" t="s">
        <v>15</v>
      </c>
      <c r="D142" s="25"/>
      <c r="E142" s="26">
        <f>270418+3416</f>
        <v>273834</v>
      </c>
      <c r="F142" s="26">
        <f>226274+3409</f>
        <v>229683</v>
      </c>
      <c r="G142" s="26">
        <f>SUM(E142-F142)</f>
        <v>44151</v>
      </c>
      <c r="H142" s="31">
        <f>SUM(F142/E142)</f>
        <v>0.83876728236815</v>
      </c>
    </row>
    <row r="143" spans="1:9" s="12" customFormat="1" ht="13.5">
      <c r="A143" s="18"/>
      <c r="B143" s="24">
        <v>4</v>
      </c>
      <c r="C143" s="25" t="s">
        <v>16</v>
      </c>
      <c r="D143" s="25"/>
      <c r="E143" s="26">
        <f>217756+50815</f>
        <v>268571</v>
      </c>
      <c r="F143" s="26">
        <f>217475+20186</f>
        <v>237661</v>
      </c>
      <c r="G143" s="26">
        <f>SUM(E143-F143)</f>
        <v>30910</v>
      </c>
      <c r="H143" s="31">
        <f>SUM(F143/E143)</f>
        <v>0.8849093908128577</v>
      </c>
      <c r="I143" s="58"/>
    </row>
    <row r="144" spans="1:8" s="12" customFormat="1" ht="13.5">
      <c r="A144" s="18"/>
      <c r="B144" s="27">
        <v>5</v>
      </c>
      <c r="C144" s="25" t="s">
        <v>26</v>
      </c>
      <c r="D144" s="25"/>
      <c r="E144" s="26">
        <v>0</v>
      </c>
      <c r="F144" s="26">
        <v>498</v>
      </c>
      <c r="G144" s="26">
        <f>SUM(E144-F144)</f>
        <v>-498</v>
      </c>
      <c r="H144" s="32">
        <v>0</v>
      </c>
    </row>
    <row r="145" spans="1:8" s="12" customFormat="1" ht="13.5">
      <c r="A145" s="18"/>
      <c r="B145" s="193" t="s">
        <v>5</v>
      </c>
      <c r="C145" s="194"/>
      <c r="D145" s="195"/>
      <c r="E145" s="30">
        <f>SUM(E140:E143)</f>
        <v>1486752</v>
      </c>
      <c r="F145" s="30">
        <f>SUM(F140:F144)</f>
        <v>1367035</v>
      </c>
      <c r="G145" s="30">
        <f>SUM(G140:G144)</f>
        <v>119717</v>
      </c>
      <c r="H145" s="33">
        <f>SUM(F145/E145)</f>
        <v>0.9194774918749058</v>
      </c>
    </row>
    <row r="146" spans="1:11" s="12" customFormat="1" ht="12.75">
      <c r="A146" s="18"/>
      <c r="K146" s="58"/>
    </row>
    <row r="147" spans="1:8" ht="12.75">
      <c r="A147" s="17" t="s">
        <v>81</v>
      </c>
      <c r="B147" s="185" t="s">
        <v>82</v>
      </c>
      <c r="C147" s="185"/>
      <c r="D147" s="185"/>
      <c r="E147" s="185"/>
      <c r="F147" s="185"/>
      <c r="G147" s="185"/>
      <c r="H147" s="185"/>
    </row>
    <row r="148" ht="12.75">
      <c r="B148" t="s">
        <v>24</v>
      </c>
    </row>
    <row r="149" spans="2:11" ht="56.25" customHeight="1">
      <c r="B149" s="59" t="s">
        <v>27</v>
      </c>
      <c r="C149" s="183" t="s">
        <v>87</v>
      </c>
      <c r="D149" s="183"/>
      <c r="E149" s="183"/>
      <c r="F149" s="183"/>
      <c r="G149" s="183"/>
      <c r="H149" s="183"/>
      <c r="K149" s="57"/>
    </row>
    <row r="150" spans="2:8" ht="4.5" customHeight="1">
      <c r="B150" s="59"/>
      <c r="C150" s="59"/>
      <c r="D150" s="59"/>
      <c r="E150" s="59"/>
      <c r="F150" s="59"/>
      <c r="G150" s="59"/>
      <c r="H150" s="59"/>
    </row>
    <row r="151" spans="2:8" ht="53.25" customHeight="1">
      <c r="B151" s="59" t="s">
        <v>27</v>
      </c>
      <c r="C151" s="183" t="s">
        <v>88</v>
      </c>
      <c r="D151" s="183"/>
      <c r="E151" s="183"/>
      <c r="F151" s="183"/>
      <c r="G151" s="183"/>
      <c r="H151" s="183"/>
    </row>
    <row r="152" spans="2:8" ht="4.5" customHeight="1">
      <c r="B152" s="59"/>
      <c r="C152" s="60"/>
      <c r="D152" s="60"/>
      <c r="E152" s="60"/>
      <c r="F152" s="60"/>
      <c r="G152" s="60"/>
      <c r="H152" s="60"/>
    </row>
    <row r="153" spans="2:8" ht="53.25" customHeight="1">
      <c r="B153" s="59" t="s">
        <v>27</v>
      </c>
      <c r="C153" s="183" t="s">
        <v>83</v>
      </c>
      <c r="D153" s="183"/>
      <c r="E153" s="183"/>
      <c r="F153" s="183"/>
      <c r="G153" s="183"/>
      <c r="H153" s="183"/>
    </row>
  </sheetData>
  <mergeCells count="44">
    <mergeCell ref="A1:H1"/>
    <mergeCell ref="B147:H147"/>
    <mergeCell ref="C149:H149"/>
    <mergeCell ref="C151:H151"/>
    <mergeCell ref="B121:H121"/>
    <mergeCell ref="B119:H119"/>
    <mergeCell ref="C48:H48"/>
    <mergeCell ref="D37:F37"/>
    <mergeCell ref="D39:F39"/>
    <mergeCell ref="D46:G46"/>
    <mergeCell ref="C153:H153"/>
    <mergeCell ref="B127:D127"/>
    <mergeCell ref="B134:D134"/>
    <mergeCell ref="B138:D138"/>
    <mergeCell ref="B145:D145"/>
    <mergeCell ref="D64:F64"/>
    <mergeCell ref="D41:F41"/>
    <mergeCell ref="D43:F43"/>
    <mergeCell ref="D45:F45"/>
    <mergeCell ref="G118:H118"/>
    <mergeCell ref="C29:H29"/>
    <mergeCell ref="C69:H69"/>
    <mergeCell ref="D66:E66"/>
    <mergeCell ref="D67:F67"/>
    <mergeCell ref="C52:H52"/>
    <mergeCell ref="C110:F110"/>
    <mergeCell ref="C112:F112"/>
    <mergeCell ref="C114:F114"/>
    <mergeCell ref="C116:F116"/>
    <mergeCell ref="B105:H105"/>
    <mergeCell ref="C108:F108"/>
    <mergeCell ref="C79:H79"/>
    <mergeCell ref="B83:H83"/>
    <mergeCell ref="B85:H85"/>
    <mergeCell ref="B11:D11"/>
    <mergeCell ref="C117:G117"/>
    <mergeCell ref="B5:H5"/>
    <mergeCell ref="B7:H7"/>
    <mergeCell ref="B89:D89"/>
    <mergeCell ref="B101:D101"/>
    <mergeCell ref="D73:H73"/>
    <mergeCell ref="D75:H75"/>
    <mergeCell ref="D77:H77"/>
    <mergeCell ref="C33:H33"/>
  </mergeCells>
  <printOptions horizontalCentered="1"/>
  <pageMargins left="0.85" right="0.79" top="1.33" bottom="0.7" header="0.5" footer="0.44"/>
  <pageSetup horizontalDpi="600" verticalDpi="600" orientation="portrait" paperSize="9" r:id="rId1"/>
  <headerFooter alignWithMargins="0">
    <oddFooter>&amp;L&amp;5BUDGET 2003-04&amp;C&amp;P</oddFooter>
  </headerFooter>
  <rowBreaks count="2" manualBreakCount="2">
    <brk id="33" max="7" man="1"/>
    <brk id="110" max="7" man="1"/>
  </rowBreaks>
</worksheet>
</file>

<file path=xl/worksheets/sheet2.xml><?xml version="1.0" encoding="utf-8"?>
<worksheet xmlns="http://schemas.openxmlformats.org/spreadsheetml/2006/main" xmlns:r="http://schemas.openxmlformats.org/officeDocument/2006/relationships">
  <dimension ref="A1:V172"/>
  <sheetViews>
    <sheetView tabSelected="1" workbookViewId="0" topLeftCell="A1">
      <selection activeCell="N10" sqref="N10"/>
    </sheetView>
  </sheetViews>
  <sheetFormatPr defaultColWidth="9.140625" defaultRowHeight="12.75"/>
  <cols>
    <col min="1" max="1" width="4.00390625" style="5" customWidth="1"/>
    <col min="2" max="2" width="3.7109375" style="5" customWidth="1"/>
    <col min="3" max="3" width="30.57421875" style="5" customWidth="1"/>
    <col min="4" max="4" width="0.2890625" style="0" hidden="1" customWidth="1"/>
    <col min="5" max="5" width="0.5625" style="0" customWidth="1"/>
    <col min="6" max="6" width="15.7109375" style="0" customWidth="1"/>
    <col min="7" max="7" width="1.28515625" style="0" hidden="1" customWidth="1"/>
    <col min="8" max="8" width="15.7109375" style="0" customWidth="1"/>
    <col min="9" max="9" width="0.13671875" style="0" hidden="1" customWidth="1"/>
    <col min="10" max="10" width="15.7109375" style="0" customWidth="1"/>
    <col min="11" max="11" width="0.85546875" style="0" customWidth="1"/>
    <col min="12" max="12" width="1.57421875" style="0" customWidth="1"/>
    <col min="14" max="14" width="13.421875" style="0" bestFit="1" customWidth="1"/>
  </cols>
  <sheetData>
    <row r="1" spans="1:11" s="12" customFormat="1" ht="31.5" customHeight="1">
      <c r="A1" s="184" t="s">
        <v>215</v>
      </c>
      <c r="B1" s="184"/>
      <c r="C1" s="184"/>
      <c r="D1" s="184"/>
      <c r="E1" s="184"/>
      <c r="F1" s="184"/>
      <c r="G1" s="184"/>
      <c r="H1" s="184"/>
      <c r="I1" s="184"/>
      <c r="J1" s="184"/>
      <c r="K1" s="65"/>
    </row>
    <row r="2" spans="1:3" ht="15.75">
      <c r="A2" s="3"/>
      <c r="B2" s="3"/>
      <c r="C2" s="3"/>
    </row>
    <row r="3" spans="1:10" ht="15">
      <c r="A3" s="16" t="s">
        <v>91</v>
      </c>
      <c r="B3" s="201" t="s">
        <v>216</v>
      </c>
      <c r="C3" s="201"/>
      <c r="D3" s="201"/>
      <c r="E3" s="201"/>
      <c r="F3" s="201"/>
      <c r="G3" s="201"/>
      <c r="H3" s="201"/>
      <c r="I3" s="201"/>
      <c r="J3" s="201"/>
    </row>
    <row r="4" spans="1:3" ht="15.75">
      <c r="A4" s="3"/>
      <c r="B4" s="3"/>
      <c r="C4" s="3"/>
    </row>
    <row r="5" spans="1:11" ht="37.5" customHeight="1">
      <c r="A5" s="75" t="s">
        <v>92</v>
      </c>
      <c r="B5" s="202" t="s">
        <v>207</v>
      </c>
      <c r="C5" s="202"/>
      <c r="D5" s="202"/>
      <c r="E5" s="202"/>
      <c r="F5" s="202"/>
      <c r="G5" s="202"/>
      <c r="H5" s="202"/>
      <c r="I5" s="202"/>
      <c r="J5" s="202"/>
      <c r="K5" s="202"/>
    </row>
    <row r="6" spans="1:11" ht="15" customHeight="1">
      <c r="A6" s="75"/>
      <c r="B6" s="64"/>
      <c r="C6" s="64"/>
      <c r="D6" s="61"/>
      <c r="E6" s="61"/>
      <c r="F6" s="61"/>
      <c r="G6" s="61"/>
      <c r="H6" s="61"/>
      <c r="I6" s="61"/>
      <c r="J6" s="61"/>
      <c r="K6" s="61"/>
    </row>
    <row r="7" spans="1:11" ht="25.5" customHeight="1">
      <c r="A7" s="75" t="s">
        <v>93</v>
      </c>
      <c r="B7" s="202" t="s">
        <v>208</v>
      </c>
      <c r="C7" s="202"/>
      <c r="D7" s="202"/>
      <c r="E7" s="202"/>
      <c r="F7" s="202"/>
      <c r="G7" s="202"/>
      <c r="H7" s="202"/>
      <c r="I7" s="202"/>
      <c r="J7" s="202"/>
      <c r="K7" s="202"/>
    </row>
    <row r="8" spans="1:3" ht="15" customHeight="1" thickBot="1">
      <c r="A8" s="76"/>
      <c r="B8" s="3"/>
      <c r="C8" s="3"/>
    </row>
    <row r="9" spans="1:10" ht="30" customHeight="1">
      <c r="A9" s="77"/>
      <c r="B9" s="133"/>
      <c r="C9" s="134"/>
      <c r="D9" s="67"/>
      <c r="E9" s="151"/>
      <c r="F9" s="128" t="s">
        <v>94</v>
      </c>
      <c r="G9" s="128"/>
      <c r="H9" s="128" t="s">
        <v>95</v>
      </c>
      <c r="I9" s="127"/>
      <c r="J9" s="128" t="s">
        <v>96</v>
      </c>
    </row>
    <row r="10" spans="1:10" ht="13.5" thickBot="1">
      <c r="A10" s="77"/>
      <c r="B10" s="135"/>
      <c r="C10" s="136"/>
      <c r="D10" s="68"/>
      <c r="E10" s="152"/>
      <c r="F10" s="129" t="s">
        <v>97</v>
      </c>
      <c r="G10" s="129"/>
      <c r="H10" s="129" t="s">
        <v>97</v>
      </c>
      <c r="I10" s="127"/>
      <c r="J10" s="129" t="s">
        <v>97</v>
      </c>
    </row>
    <row r="11" spans="1:10" ht="13.5" thickBot="1">
      <c r="A11" s="77"/>
      <c r="B11" s="137" t="s">
        <v>89</v>
      </c>
      <c r="C11" s="138"/>
      <c r="D11" s="70"/>
      <c r="E11" s="144"/>
      <c r="F11" s="130">
        <v>2119100</v>
      </c>
      <c r="G11" s="130"/>
      <c r="H11" s="130">
        <v>2385397</v>
      </c>
      <c r="I11" s="127"/>
      <c r="J11" s="130">
        <v>2528521</v>
      </c>
    </row>
    <row r="12" spans="1:10" ht="13.5" thickBot="1">
      <c r="A12" s="77"/>
      <c r="B12" s="137" t="s">
        <v>90</v>
      </c>
      <c r="C12" s="138"/>
      <c r="D12" s="70"/>
      <c r="E12" s="144"/>
      <c r="F12" s="130">
        <v>1221368</v>
      </c>
      <c r="G12" s="130"/>
      <c r="H12" s="130">
        <v>1203626</v>
      </c>
      <c r="I12" s="127"/>
      <c r="J12" s="130">
        <v>1381080</v>
      </c>
    </row>
    <row r="13" spans="1:10" ht="13.5" thickBot="1">
      <c r="A13" s="77"/>
      <c r="B13" s="139" t="s">
        <v>98</v>
      </c>
      <c r="C13" s="140"/>
      <c r="D13" s="71"/>
      <c r="E13" s="145"/>
      <c r="F13" s="132">
        <f>SUM(F11:F12)</f>
        <v>3340468</v>
      </c>
      <c r="G13" s="132"/>
      <c r="H13" s="132">
        <f>SUM(H11:H12)</f>
        <v>3589023</v>
      </c>
      <c r="I13" s="127"/>
      <c r="J13" s="132">
        <f>SUM(J11:J12)</f>
        <v>3909601</v>
      </c>
    </row>
    <row r="14" ht="12.75">
      <c r="A14" s="77"/>
    </row>
    <row r="15" spans="1:11" ht="14.25" customHeight="1">
      <c r="A15" s="75" t="s">
        <v>105</v>
      </c>
      <c r="B15" s="202" t="s">
        <v>209</v>
      </c>
      <c r="C15" s="202"/>
      <c r="D15" s="202"/>
      <c r="E15" s="202"/>
      <c r="F15" s="202"/>
      <c r="G15" s="202"/>
      <c r="H15" s="202"/>
      <c r="I15" s="202"/>
      <c r="J15" s="202"/>
      <c r="K15" s="202"/>
    </row>
    <row r="17" spans="2:11" ht="15" customHeight="1">
      <c r="B17" s="10" t="s">
        <v>29</v>
      </c>
      <c r="C17" s="191" t="s">
        <v>99</v>
      </c>
      <c r="D17" s="191"/>
      <c r="E17" s="191"/>
      <c r="F17" s="191"/>
      <c r="G17" s="191"/>
      <c r="H17" s="191"/>
      <c r="I17" s="191"/>
      <c r="J17" s="191"/>
      <c r="K17" s="191"/>
    </row>
    <row r="18" spans="2:10" ht="14.25">
      <c r="B18" s="10" t="s">
        <v>29</v>
      </c>
      <c r="C18" s="191" t="s">
        <v>100</v>
      </c>
      <c r="D18" s="191"/>
      <c r="E18" s="191"/>
      <c r="F18" s="191"/>
      <c r="G18" s="191"/>
      <c r="H18" s="191"/>
      <c r="I18" s="191"/>
      <c r="J18" s="191"/>
    </row>
    <row r="19" spans="2:10" ht="14.25">
      <c r="B19" s="10" t="s">
        <v>29</v>
      </c>
      <c r="C19" s="191" t="s">
        <v>101</v>
      </c>
      <c r="D19" s="191"/>
      <c r="E19" s="191"/>
      <c r="F19" s="191"/>
      <c r="G19" s="191"/>
      <c r="H19" s="191"/>
      <c r="I19" s="191"/>
      <c r="J19" s="191"/>
    </row>
    <row r="20" spans="2:10" ht="14.25">
      <c r="B20" s="10" t="s">
        <v>29</v>
      </c>
      <c r="C20" s="191" t="s">
        <v>102</v>
      </c>
      <c r="D20" s="191"/>
      <c r="E20" s="191"/>
      <c r="F20" s="191"/>
      <c r="G20" s="191"/>
      <c r="H20" s="191"/>
      <c r="I20" s="191"/>
      <c r="J20" s="191"/>
    </row>
    <row r="21" spans="6:8" ht="12.75">
      <c r="F21" s="66"/>
      <c r="H21" s="66"/>
    </row>
    <row r="22" spans="1:8" ht="15">
      <c r="A22" s="72" t="s">
        <v>103</v>
      </c>
      <c r="B22" s="72" t="s">
        <v>104</v>
      </c>
      <c r="C22" s="72"/>
      <c r="D22" s="73"/>
      <c r="E22" s="73"/>
      <c r="F22" s="74"/>
      <c r="H22" s="62"/>
    </row>
    <row r="23" spans="6:8" ht="12.75">
      <c r="F23" s="62"/>
      <c r="H23" s="62"/>
    </row>
    <row r="24" spans="1:11" ht="24.75" customHeight="1">
      <c r="A24" s="75" t="s">
        <v>2</v>
      </c>
      <c r="B24" s="203" t="s">
        <v>210</v>
      </c>
      <c r="C24" s="203"/>
      <c r="D24" s="203"/>
      <c r="E24" s="203"/>
      <c r="F24" s="203"/>
      <c r="G24" s="203"/>
      <c r="H24" s="203"/>
      <c r="I24" s="203"/>
      <c r="J24" s="203"/>
      <c r="K24" s="203"/>
    </row>
    <row r="25" ht="13.5" thickBot="1"/>
    <row r="26" spans="2:10" ht="15" customHeight="1">
      <c r="B26" s="204" t="s">
        <v>94</v>
      </c>
      <c r="C26" s="205"/>
      <c r="D26" s="118"/>
      <c r="E26" s="151"/>
      <c r="F26" s="146" t="s">
        <v>95</v>
      </c>
      <c r="G26" s="147"/>
      <c r="H26" s="146" t="s">
        <v>96</v>
      </c>
      <c r="I26" s="67"/>
      <c r="J26" s="78"/>
    </row>
    <row r="27" spans="2:10" ht="13.5" thickBot="1">
      <c r="B27" s="206" t="s">
        <v>97</v>
      </c>
      <c r="C27" s="207"/>
      <c r="D27" s="113"/>
      <c r="E27" s="152"/>
      <c r="F27" s="148" t="s">
        <v>97</v>
      </c>
      <c r="G27" s="153"/>
      <c r="H27" s="148" t="s">
        <v>97</v>
      </c>
      <c r="I27" s="68"/>
      <c r="J27" s="79"/>
    </row>
    <row r="28" spans="2:10" ht="13.5" thickBot="1">
      <c r="B28" s="208">
        <v>154392</v>
      </c>
      <c r="C28" s="209"/>
      <c r="D28" s="138"/>
      <c r="E28" s="144"/>
      <c r="F28" s="149">
        <v>304678</v>
      </c>
      <c r="G28" s="150"/>
      <c r="H28" s="150">
        <v>404938</v>
      </c>
      <c r="I28" s="69"/>
      <c r="J28" s="80"/>
    </row>
    <row r="30" spans="1:11" ht="25.5" customHeight="1">
      <c r="A30" s="75" t="s">
        <v>6</v>
      </c>
      <c r="B30" s="203" t="s">
        <v>211</v>
      </c>
      <c r="C30" s="203"/>
      <c r="D30" s="203"/>
      <c r="E30" s="203"/>
      <c r="F30" s="203"/>
      <c r="G30" s="203"/>
      <c r="H30" s="203"/>
      <c r="I30" s="203"/>
      <c r="J30" s="203"/>
      <c r="K30" s="203"/>
    </row>
    <row r="31" spans="13:22" ht="13.5" thickBot="1">
      <c r="M31" s="210"/>
      <c r="N31" s="211"/>
      <c r="O31" s="211"/>
      <c r="P31" s="211"/>
      <c r="Q31" s="211"/>
      <c r="R31" s="211"/>
      <c r="S31" s="211"/>
      <c r="T31" s="211"/>
      <c r="U31" s="211"/>
      <c r="V31" s="211"/>
    </row>
    <row r="32" spans="2:10" ht="12.75">
      <c r="B32" s="204" t="s">
        <v>94</v>
      </c>
      <c r="C32" s="205"/>
      <c r="D32" s="118"/>
      <c r="E32" s="151"/>
      <c r="F32" s="128" t="s">
        <v>95</v>
      </c>
      <c r="G32" s="127"/>
      <c r="H32" s="128" t="s">
        <v>96</v>
      </c>
      <c r="I32" s="67"/>
      <c r="J32" s="78"/>
    </row>
    <row r="33" spans="2:10" ht="13.5" thickBot="1">
      <c r="B33" s="206" t="s">
        <v>97</v>
      </c>
      <c r="C33" s="207"/>
      <c r="D33" s="113"/>
      <c r="E33" s="152"/>
      <c r="F33" s="129" t="s">
        <v>97</v>
      </c>
      <c r="G33" s="127"/>
      <c r="H33" s="129" t="s">
        <v>97</v>
      </c>
      <c r="I33" s="68"/>
      <c r="J33" s="79"/>
    </row>
    <row r="34" spans="2:10" ht="13.5" thickBot="1">
      <c r="B34" s="208">
        <v>2273492</v>
      </c>
      <c r="C34" s="209"/>
      <c r="D34" s="138"/>
      <c r="E34" s="144"/>
      <c r="F34" s="130">
        <v>2690075</v>
      </c>
      <c r="G34" s="130"/>
      <c r="H34" s="130">
        <v>2380595</v>
      </c>
      <c r="I34" s="70"/>
      <c r="J34" s="80"/>
    </row>
    <row r="36" spans="1:17" ht="38.25" customHeight="1">
      <c r="A36" s="75" t="s">
        <v>106</v>
      </c>
      <c r="B36" s="216" t="s">
        <v>212</v>
      </c>
      <c r="C36" s="216"/>
      <c r="D36" s="216"/>
      <c r="E36" s="216"/>
      <c r="F36" s="216"/>
      <c r="G36" s="216"/>
      <c r="H36" s="216"/>
      <c r="I36" s="216"/>
      <c r="J36" s="216"/>
      <c r="K36" s="216"/>
      <c r="L36" s="183"/>
      <c r="M36" s="183"/>
      <c r="N36" s="183"/>
      <c r="O36" s="183"/>
      <c r="P36" s="183"/>
      <c r="Q36" s="183"/>
    </row>
    <row r="37" spans="2:11" ht="25.5" customHeight="1">
      <c r="B37" s="203" t="s">
        <v>213</v>
      </c>
      <c r="C37" s="203"/>
      <c r="D37" s="203"/>
      <c r="E37" s="203"/>
      <c r="F37" s="203"/>
      <c r="G37" s="203"/>
      <c r="H37" s="203"/>
      <c r="I37" s="203"/>
      <c r="J37" s="203"/>
      <c r="K37" s="203"/>
    </row>
    <row r="39" spans="2:11" ht="15.75" customHeight="1">
      <c r="B39" s="212" t="s">
        <v>107</v>
      </c>
      <c r="C39" s="213"/>
      <c r="D39" s="138"/>
      <c r="E39" s="151"/>
      <c r="F39" s="146" t="s">
        <v>94</v>
      </c>
      <c r="G39" s="146"/>
      <c r="H39" s="146" t="s">
        <v>95</v>
      </c>
      <c r="I39" s="147"/>
      <c r="J39" s="214" t="s">
        <v>96</v>
      </c>
      <c r="K39" s="214"/>
    </row>
    <row r="40" spans="2:11" ht="17.25" customHeight="1">
      <c r="B40" s="212"/>
      <c r="C40" s="213"/>
      <c r="D40" s="138"/>
      <c r="E40" s="152"/>
      <c r="F40" s="148" t="s">
        <v>97</v>
      </c>
      <c r="G40" s="148"/>
      <c r="H40" s="148" t="s">
        <v>97</v>
      </c>
      <c r="I40" s="153"/>
      <c r="J40" s="215" t="s">
        <v>97</v>
      </c>
      <c r="K40" s="215"/>
    </row>
    <row r="41" spans="2:11" ht="24.75" customHeight="1">
      <c r="B41" s="217" t="s">
        <v>108</v>
      </c>
      <c r="C41" s="218"/>
      <c r="D41" s="138"/>
      <c r="E41" s="144"/>
      <c r="F41" s="154">
        <v>18347</v>
      </c>
      <c r="G41" s="154"/>
      <c r="H41" s="154">
        <v>19269</v>
      </c>
      <c r="I41" s="155"/>
      <c r="J41" s="157">
        <v>30000</v>
      </c>
      <c r="K41" s="144"/>
    </row>
    <row r="42" spans="2:11" ht="24.75" customHeight="1">
      <c r="B42" s="217" t="s">
        <v>32</v>
      </c>
      <c r="C42" s="218"/>
      <c r="D42" s="138"/>
      <c r="E42" s="144"/>
      <c r="F42" s="154">
        <v>69100</v>
      </c>
      <c r="G42" s="154"/>
      <c r="H42" s="154">
        <v>62645</v>
      </c>
      <c r="I42" s="155"/>
      <c r="J42" s="157">
        <v>82784</v>
      </c>
      <c r="K42" s="144"/>
    </row>
    <row r="43" spans="2:11" ht="24.75" customHeight="1">
      <c r="B43" s="217" t="s">
        <v>109</v>
      </c>
      <c r="C43" s="218"/>
      <c r="D43" s="138"/>
      <c r="E43" s="144"/>
      <c r="F43" s="154">
        <v>2000</v>
      </c>
      <c r="G43" s="154"/>
      <c r="H43" s="154">
        <v>2400</v>
      </c>
      <c r="I43" s="155"/>
      <c r="J43" s="157">
        <v>5000</v>
      </c>
      <c r="K43" s="144"/>
    </row>
    <row r="44" spans="2:11" ht="24.75" customHeight="1">
      <c r="B44" s="217" t="s">
        <v>110</v>
      </c>
      <c r="C44" s="218"/>
      <c r="D44" s="138"/>
      <c r="E44" s="144"/>
      <c r="F44" s="26">
        <v>0</v>
      </c>
      <c r="G44" s="154"/>
      <c r="H44" s="154">
        <v>1850</v>
      </c>
      <c r="I44" s="155"/>
      <c r="J44" s="157">
        <v>8000</v>
      </c>
      <c r="K44" s="144"/>
    </row>
    <row r="45" spans="2:11" ht="24.75" customHeight="1">
      <c r="B45" s="217" t="s">
        <v>111</v>
      </c>
      <c r="C45" s="218"/>
      <c r="D45" s="138"/>
      <c r="E45" s="144"/>
      <c r="F45" s="154">
        <v>6166</v>
      </c>
      <c r="G45" s="154"/>
      <c r="H45" s="26">
        <v>0</v>
      </c>
      <c r="I45" s="155"/>
      <c r="J45" s="158">
        <v>0</v>
      </c>
      <c r="K45" s="144"/>
    </row>
    <row r="46" spans="2:11" ht="24.75" customHeight="1">
      <c r="B46" s="217" t="s">
        <v>112</v>
      </c>
      <c r="C46" s="218"/>
      <c r="D46" s="138"/>
      <c r="E46" s="144"/>
      <c r="F46" s="154">
        <v>0</v>
      </c>
      <c r="G46" s="154"/>
      <c r="H46" s="154">
        <v>10951</v>
      </c>
      <c r="I46" s="155"/>
      <c r="J46" s="157">
        <v>40000</v>
      </c>
      <c r="K46" s="144"/>
    </row>
    <row r="47" spans="2:11" ht="24.75" customHeight="1">
      <c r="B47" s="217" t="s">
        <v>113</v>
      </c>
      <c r="C47" s="218"/>
      <c r="D47" s="138"/>
      <c r="E47" s="144"/>
      <c r="F47" s="154">
        <v>14737</v>
      </c>
      <c r="G47" s="154"/>
      <c r="H47" s="154">
        <v>6267</v>
      </c>
      <c r="I47" s="155"/>
      <c r="J47" s="157">
        <v>6500</v>
      </c>
      <c r="K47" s="144"/>
    </row>
    <row r="48" spans="2:11" ht="24.75" customHeight="1">
      <c r="B48" s="217" t="s">
        <v>114</v>
      </c>
      <c r="C48" s="218"/>
      <c r="D48" s="138"/>
      <c r="E48" s="144"/>
      <c r="F48" s="154">
        <v>0</v>
      </c>
      <c r="G48" s="154"/>
      <c r="H48" s="154">
        <v>0</v>
      </c>
      <c r="I48" s="155"/>
      <c r="J48" s="157">
        <v>9978</v>
      </c>
      <c r="K48" s="144"/>
    </row>
    <row r="49" spans="2:11" ht="39.75" customHeight="1">
      <c r="B49" s="217" t="s">
        <v>115</v>
      </c>
      <c r="C49" s="218"/>
      <c r="D49" s="138"/>
      <c r="E49" s="144"/>
      <c r="F49" s="154">
        <v>3150</v>
      </c>
      <c r="G49" s="154"/>
      <c r="H49" s="154">
        <v>70320</v>
      </c>
      <c r="I49" s="155"/>
      <c r="J49" s="157">
        <v>180760</v>
      </c>
      <c r="K49" s="144"/>
    </row>
    <row r="50" spans="2:11" ht="24.75" customHeight="1">
      <c r="B50" s="217" t="s">
        <v>116</v>
      </c>
      <c r="C50" s="218"/>
      <c r="D50" s="138"/>
      <c r="E50" s="144"/>
      <c r="F50" s="154">
        <v>0</v>
      </c>
      <c r="G50" s="154"/>
      <c r="H50" s="154">
        <v>50000</v>
      </c>
      <c r="I50" s="155"/>
      <c r="J50" s="157">
        <v>0</v>
      </c>
      <c r="K50" s="144"/>
    </row>
    <row r="51" spans="2:11" ht="26.25" customHeight="1">
      <c r="B51" s="217" t="s">
        <v>117</v>
      </c>
      <c r="C51" s="218"/>
      <c r="D51" s="138"/>
      <c r="E51" s="144"/>
      <c r="F51" s="154">
        <v>0</v>
      </c>
      <c r="G51" s="154"/>
      <c r="H51" s="154">
        <v>0</v>
      </c>
      <c r="I51" s="155"/>
      <c r="J51" s="157">
        <v>11155</v>
      </c>
      <c r="K51" s="144"/>
    </row>
    <row r="52" spans="2:11" ht="24.75" customHeight="1">
      <c r="B52" s="217" t="s">
        <v>118</v>
      </c>
      <c r="C52" s="218"/>
      <c r="D52" s="138"/>
      <c r="E52" s="144"/>
      <c r="F52" s="154">
        <v>7000</v>
      </c>
      <c r="G52" s="154"/>
      <c r="H52" s="154">
        <v>11550</v>
      </c>
      <c r="I52" s="155"/>
      <c r="J52" s="157">
        <v>20125</v>
      </c>
      <c r="K52" s="144"/>
    </row>
    <row r="53" spans="2:11" ht="24.75" customHeight="1">
      <c r="B53" s="217" t="s">
        <v>119</v>
      </c>
      <c r="C53" s="218"/>
      <c r="D53" s="138"/>
      <c r="E53" s="144"/>
      <c r="F53" s="154">
        <v>4500</v>
      </c>
      <c r="G53" s="154"/>
      <c r="H53" s="154">
        <v>4748</v>
      </c>
      <c r="I53" s="155"/>
      <c r="J53" s="157">
        <v>5698</v>
      </c>
      <c r="K53" s="144"/>
    </row>
    <row r="54" spans="2:11" ht="24.75" customHeight="1">
      <c r="B54" s="217" t="s">
        <v>120</v>
      </c>
      <c r="C54" s="218"/>
      <c r="D54" s="138"/>
      <c r="E54" s="144"/>
      <c r="F54" s="154">
        <v>25000</v>
      </c>
      <c r="G54" s="154"/>
      <c r="H54" s="154">
        <v>60000</v>
      </c>
      <c r="I54" s="155"/>
      <c r="J54" s="157">
        <v>0</v>
      </c>
      <c r="K54" s="144"/>
    </row>
    <row r="55" spans="2:11" ht="28.5" customHeight="1">
      <c r="B55" s="217" t="s">
        <v>121</v>
      </c>
      <c r="C55" s="218"/>
      <c r="D55" s="138"/>
      <c r="E55" s="144"/>
      <c r="F55" s="154">
        <v>2801</v>
      </c>
      <c r="G55" s="154"/>
      <c r="H55" s="154">
        <v>2998</v>
      </c>
      <c r="I55" s="155"/>
      <c r="J55" s="157">
        <v>3163</v>
      </c>
      <c r="K55" s="144"/>
    </row>
    <row r="56" spans="2:11" ht="28.5" customHeight="1">
      <c r="B56" s="217" t="s">
        <v>122</v>
      </c>
      <c r="C56" s="218"/>
      <c r="D56" s="138"/>
      <c r="E56" s="144"/>
      <c r="F56" s="154">
        <v>1591</v>
      </c>
      <c r="G56" s="154"/>
      <c r="H56" s="154">
        <v>1680</v>
      </c>
      <c r="I56" s="155"/>
      <c r="J56" s="157">
        <v>1775</v>
      </c>
      <c r="K56" s="144"/>
    </row>
    <row r="57" spans="2:11" ht="39" customHeight="1">
      <c r="B57" s="219" t="s">
        <v>123</v>
      </c>
      <c r="C57" s="220"/>
      <c r="D57" s="138"/>
      <c r="E57" s="144"/>
      <c r="F57" s="156">
        <f>SUM(F41:F56)</f>
        <v>154392</v>
      </c>
      <c r="G57" s="156"/>
      <c r="H57" s="156">
        <f>SUM(H41:H56)</f>
        <v>304678</v>
      </c>
      <c r="I57" s="156">
        <f>SUM(I41:I56)</f>
        <v>0</v>
      </c>
      <c r="J57" s="159">
        <f>SUM(J41:J56)</f>
        <v>404938</v>
      </c>
      <c r="K57" s="144"/>
    </row>
    <row r="59" spans="1:11" ht="13.5" customHeight="1">
      <c r="A59" s="75" t="s">
        <v>124</v>
      </c>
      <c r="B59" s="216" t="s">
        <v>125</v>
      </c>
      <c r="C59" s="216"/>
      <c r="D59" s="216"/>
      <c r="E59" s="216"/>
      <c r="F59" s="216"/>
      <c r="G59" s="216"/>
      <c r="H59" s="216"/>
      <c r="I59" s="216"/>
      <c r="J59" s="216"/>
      <c r="K59" s="216"/>
    </row>
    <row r="60" spans="1:11" ht="13.5" customHeight="1">
      <c r="A60" s="75"/>
      <c r="B60" s="81"/>
      <c r="C60" s="81"/>
      <c r="D60" s="81"/>
      <c r="E60" s="81"/>
      <c r="F60" s="81"/>
      <c r="G60" s="81"/>
      <c r="H60" s="81"/>
      <c r="I60" s="81"/>
      <c r="J60" s="81"/>
      <c r="K60" s="81"/>
    </row>
    <row r="61" spans="2:11" ht="27" customHeight="1">
      <c r="B61" s="221" t="s">
        <v>126</v>
      </c>
      <c r="C61" s="222"/>
      <c r="D61" s="118"/>
      <c r="E61" s="118"/>
      <c r="F61" s="146" t="s">
        <v>94</v>
      </c>
      <c r="G61" s="146"/>
      <c r="H61" s="146" t="s">
        <v>95</v>
      </c>
      <c r="I61" s="147"/>
      <c r="J61" s="214" t="s">
        <v>96</v>
      </c>
      <c r="K61" s="214"/>
    </row>
    <row r="62" spans="2:11" ht="12.75">
      <c r="B62" s="223"/>
      <c r="C62" s="224"/>
      <c r="D62" s="113"/>
      <c r="E62" s="113"/>
      <c r="F62" s="148" t="s">
        <v>97</v>
      </c>
      <c r="G62" s="148"/>
      <c r="H62" s="148" t="s">
        <v>97</v>
      </c>
      <c r="I62" s="153"/>
      <c r="J62" s="215" t="s">
        <v>97</v>
      </c>
      <c r="K62" s="215"/>
    </row>
    <row r="63" spans="2:11" ht="17.25" customHeight="1">
      <c r="B63" s="162" t="s">
        <v>29</v>
      </c>
      <c r="C63" s="163" t="s">
        <v>127</v>
      </c>
      <c r="D63" s="118"/>
      <c r="E63" s="118"/>
      <c r="F63" s="164">
        <f>SUM(F64:F88)</f>
        <v>266849</v>
      </c>
      <c r="G63" s="165"/>
      <c r="H63" s="164">
        <f>SUM(H64:H88)</f>
        <v>256036</v>
      </c>
      <c r="I63" s="164">
        <f>SUM(I64:I88)</f>
        <v>0</v>
      </c>
      <c r="J63" s="164">
        <f>SUM(J64:J88)</f>
        <v>312772</v>
      </c>
      <c r="K63" s="151"/>
    </row>
    <row r="64" spans="2:11" ht="12.75">
      <c r="B64" s="166"/>
      <c r="C64" s="85" t="s">
        <v>128</v>
      </c>
      <c r="D64" s="63"/>
      <c r="E64" s="63"/>
      <c r="F64" s="91">
        <v>791</v>
      </c>
      <c r="G64" s="92"/>
      <c r="H64" s="92">
        <v>831</v>
      </c>
      <c r="I64" s="92"/>
      <c r="J64" s="93">
        <v>872</v>
      </c>
      <c r="K64" s="167"/>
    </row>
    <row r="65" spans="2:11" ht="12.75">
      <c r="B65" s="166"/>
      <c r="C65" s="85" t="s">
        <v>129</v>
      </c>
      <c r="D65" s="63"/>
      <c r="E65" s="63"/>
      <c r="F65" s="94">
        <v>614</v>
      </c>
      <c r="G65" s="88"/>
      <c r="H65" s="88">
        <v>645</v>
      </c>
      <c r="I65" s="88"/>
      <c r="J65" s="95">
        <v>677</v>
      </c>
      <c r="K65" s="167"/>
    </row>
    <row r="66" spans="2:11" ht="12.75">
      <c r="B66" s="166"/>
      <c r="C66" s="85" t="s">
        <v>130</v>
      </c>
      <c r="D66" s="63"/>
      <c r="E66" s="63"/>
      <c r="F66" s="94">
        <v>6242</v>
      </c>
      <c r="G66" s="88"/>
      <c r="H66" s="88">
        <v>6703</v>
      </c>
      <c r="I66" s="88"/>
      <c r="J66" s="95">
        <v>6952</v>
      </c>
      <c r="K66" s="167"/>
    </row>
    <row r="67" spans="2:11" ht="12.75">
      <c r="B67" s="166"/>
      <c r="C67" s="85" t="s">
        <v>148</v>
      </c>
      <c r="D67" s="63"/>
      <c r="E67" s="63"/>
      <c r="F67" s="94">
        <v>2184</v>
      </c>
      <c r="G67" s="88"/>
      <c r="H67" s="88">
        <v>2211</v>
      </c>
      <c r="I67" s="88"/>
      <c r="J67" s="95">
        <v>2349</v>
      </c>
      <c r="K67" s="167"/>
    </row>
    <row r="68" spans="2:11" ht="12.75">
      <c r="B68" s="166"/>
      <c r="C68" s="85" t="s">
        <v>131</v>
      </c>
      <c r="D68" s="63"/>
      <c r="E68" s="63"/>
      <c r="F68" s="94">
        <v>6300</v>
      </c>
      <c r="G68" s="88"/>
      <c r="H68" s="88">
        <v>0</v>
      </c>
      <c r="I68" s="88"/>
      <c r="J68" s="95">
        <v>0</v>
      </c>
      <c r="K68" s="167"/>
    </row>
    <row r="69" spans="2:11" ht="12.75">
      <c r="B69" s="166"/>
      <c r="C69" s="85" t="s">
        <v>132</v>
      </c>
      <c r="D69" s="63"/>
      <c r="E69" s="63"/>
      <c r="F69" s="94">
        <v>3172</v>
      </c>
      <c r="G69" s="88"/>
      <c r="H69" s="88">
        <v>0</v>
      </c>
      <c r="I69" s="88"/>
      <c r="J69" s="95">
        <v>0</v>
      </c>
      <c r="K69" s="167"/>
    </row>
    <row r="70" spans="2:11" ht="12.75">
      <c r="B70" s="166"/>
      <c r="C70" s="85" t="s">
        <v>149</v>
      </c>
      <c r="D70" s="63"/>
      <c r="E70" s="63"/>
      <c r="F70" s="94">
        <v>1291</v>
      </c>
      <c r="G70" s="88"/>
      <c r="H70" s="88">
        <v>1405</v>
      </c>
      <c r="I70" s="88"/>
      <c r="J70" s="95">
        <v>1484</v>
      </c>
      <c r="K70" s="167"/>
    </row>
    <row r="71" spans="2:11" ht="12.75">
      <c r="B71" s="166"/>
      <c r="C71" s="85" t="s">
        <v>133</v>
      </c>
      <c r="D71" s="63"/>
      <c r="E71" s="63"/>
      <c r="F71" s="94">
        <v>13040</v>
      </c>
      <c r="G71" s="88"/>
      <c r="H71" s="88">
        <v>15551</v>
      </c>
      <c r="I71" s="88"/>
      <c r="J71" s="95">
        <v>16548</v>
      </c>
      <c r="K71" s="167"/>
    </row>
    <row r="72" spans="2:11" ht="12.75">
      <c r="B72" s="166"/>
      <c r="C72" s="85" t="s">
        <v>134</v>
      </c>
      <c r="D72" s="63"/>
      <c r="E72" s="63"/>
      <c r="F72" s="94">
        <v>4241</v>
      </c>
      <c r="G72" s="88"/>
      <c r="H72" s="88">
        <v>4612</v>
      </c>
      <c r="I72" s="88"/>
      <c r="J72" s="95">
        <v>4908</v>
      </c>
      <c r="K72" s="167"/>
    </row>
    <row r="73" spans="2:11" ht="12.75">
      <c r="B73" s="166"/>
      <c r="C73" s="85" t="s">
        <v>135</v>
      </c>
      <c r="D73" s="63"/>
      <c r="E73" s="63"/>
      <c r="F73" s="94">
        <v>6854</v>
      </c>
      <c r="G73" s="88"/>
      <c r="H73" s="88">
        <v>9257</v>
      </c>
      <c r="I73" s="88"/>
      <c r="J73" s="95">
        <v>12516</v>
      </c>
      <c r="K73" s="167"/>
    </row>
    <row r="74" spans="2:11" ht="12.75">
      <c r="B74" s="166"/>
      <c r="C74" s="85" t="s">
        <v>136</v>
      </c>
      <c r="D74" s="63"/>
      <c r="E74" s="63"/>
      <c r="F74" s="94">
        <v>11420</v>
      </c>
      <c r="G74" s="88"/>
      <c r="H74" s="88">
        <v>5963</v>
      </c>
      <c r="I74" s="88"/>
      <c r="J74" s="95">
        <v>6323</v>
      </c>
      <c r="K74" s="167"/>
    </row>
    <row r="75" spans="2:11" ht="12.75">
      <c r="B75" s="166"/>
      <c r="C75" s="85" t="s">
        <v>137</v>
      </c>
      <c r="D75" s="63"/>
      <c r="E75" s="63"/>
      <c r="F75" s="94">
        <v>4409</v>
      </c>
      <c r="G75" s="88"/>
      <c r="H75" s="88">
        <v>4566</v>
      </c>
      <c r="I75" s="88"/>
      <c r="J75" s="95">
        <v>4939</v>
      </c>
      <c r="K75" s="167"/>
    </row>
    <row r="76" spans="2:11" ht="12.75">
      <c r="B76" s="166"/>
      <c r="C76" s="85" t="s">
        <v>138</v>
      </c>
      <c r="D76" s="63"/>
      <c r="E76" s="63"/>
      <c r="F76" s="94">
        <v>1087</v>
      </c>
      <c r="G76" s="88"/>
      <c r="H76" s="88">
        <v>1299</v>
      </c>
      <c r="I76" s="88"/>
      <c r="J76" s="95">
        <v>1580</v>
      </c>
      <c r="K76" s="167"/>
    </row>
    <row r="77" spans="2:11" ht="12.75">
      <c r="B77" s="166"/>
      <c r="C77" s="85" t="s">
        <v>139</v>
      </c>
      <c r="D77" s="63"/>
      <c r="E77" s="63"/>
      <c r="F77" s="94">
        <v>3847</v>
      </c>
      <c r="G77" s="88"/>
      <c r="H77" s="88">
        <v>4197</v>
      </c>
      <c r="I77" s="88"/>
      <c r="J77" s="95">
        <v>4689</v>
      </c>
      <c r="K77" s="167"/>
    </row>
    <row r="78" spans="2:11" ht="12.75">
      <c r="B78" s="166"/>
      <c r="C78" s="85" t="s">
        <v>150</v>
      </c>
      <c r="D78" s="63"/>
      <c r="E78" s="63"/>
      <c r="F78" s="94">
        <v>460</v>
      </c>
      <c r="G78" s="88"/>
      <c r="H78" s="88">
        <v>483</v>
      </c>
      <c r="I78" s="88"/>
      <c r="J78" s="95">
        <v>512</v>
      </c>
      <c r="K78" s="167"/>
    </row>
    <row r="79" spans="2:11" ht="27.75" customHeight="1">
      <c r="B79" s="166"/>
      <c r="C79" s="87" t="s">
        <v>140</v>
      </c>
      <c r="D79" s="63"/>
      <c r="E79" s="63"/>
      <c r="F79" s="94">
        <v>3366</v>
      </c>
      <c r="G79" s="88"/>
      <c r="H79" s="88">
        <v>2369</v>
      </c>
      <c r="I79" s="88"/>
      <c r="J79" s="95">
        <v>2568</v>
      </c>
      <c r="K79" s="167"/>
    </row>
    <row r="80" spans="2:11" ht="12.75">
      <c r="B80" s="166"/>
      <c r="C80" s="85" t="s">
        <v>141</v>
      </c>
      <c r="D80" s="63"/>
      <c r="E80" s="63"/>
      <c r="F80" s="94">
        <v>4620</v>
      </c>
      <c r="G80" s="88"/>
      <c r="H80" s="88">
        <v>4562</v>
      </c>
      <c r="I80" s="88"/>
      <c r="J80" s="95">
        <v>5301</v>
      </c>
      <c r="K80" s="167"/>
    </row>
    <row r="81" spans="2:11" ht="12.75">
      <c r="B81" s="166"/>
      <c r="C81" s="85" t="s">
        <v>151</v>
      </c>
      <c r="D81" s="63"/>
      <c r="E81" s="63"/>
      <c r="F81" s="94">
        <v>23236</v>
      </c>
      <c r="G81" s="88"/>
      <c r="H81" s="88">
        <v>27291</v>
      </c>
      <c r="I81" s="88"/>
      <c r="J81" s="95">
        <v>34365</v>
      </c>
      <c r="K81" s="167"/>
    </row>
    <row r="82" spans="2:11" ht="12.75">
      <c r="B82" s="166"/>
      <c r="C82" s="85" t="s">
        <v>152</v>
      </c>
      <c r="D82" s="63"/>
      <c r="E82" s="63"/>
      <c r="F82" s="94">
        <v>3900</v>
      </c>
      <c r="G82" s="88"/>
      <c r="H82" s="88">
        <v>3825</v>
      </c>
      <c r="I82" s="88"/>
      <c r="J82" s="95">
        <v>4137</v>
      </c>
      <c r="K82" s="167"/>
    </row>
    <row r="83" spans="2:11" ht="12.75">
      <c r="B83" s="166"/>
      <c r="C83" s="85" t="s">
        <v>142</v>
      </c>
      <c r="D83" s="63"/>
      <c r="E83" s="63"/>
      <c r="F83" s="94">
        <v>3797</v>
      </c>
      <c r="G83" s="88"/>
      <c r="H83" s="88">
        <v>3096</v>
      </c>
      <c r="I83" s="88"/>
      <c r="J83" s="95">
        <v>3377</v>
      </c>
      <c r="K83" s="167"/>
    </row>
    <row r="84" spans="2:11" ht="12.75">
      <c r="B84" s="166"/>
      <c r="C84" s="85" t="s">
        <v>143</v>
      </c>
      <c r="D84" s="63"/>
      <c r="E84" s="63"/>
      <c r="F84" s="94">
        <v>26417</v>
      </c>
      <c r="G84" s="88"/>
      <c r="H84" s="88">
        <v>11594</v>
      </c>
      <c r="I84" s="88"/>
      <c r="J84" s="95">
        <v>22330</v>
      </c>
      <c r="K84" s="167"/>
    </row>
    <row r="85" spans="2:11" ht="12.75">
      <c r="B85" s="166"/>
      <c r="C85" s="85" t="s">
        <v>144</v>
      </c>
      <c r="D85" s="63"/>
      <c r="E85" s="63"/>
      <c r="F85" s="94">
        <v>8226</v>
      </c>
      <c r="G85" s="88"/>
      <c r="H85" s="88">
        <v>9505</v>
      </c>
      <c r="I85" s="88"/>
      <c r="J85" s="95">
        <v>10484</v>
      </c>
      <c r="K85" s="167"/>
    </row>
    <row r="86" spans="2:11" ht="12.75">
      <c r="B86" s="166"/>
      <c r="C86" s="85" t="s">
        <v>145</v>
      </c>
      <c r="D86" s="63"/>
      <c r="E86" s="63"/>
      <c r="F86" s="94">
        <v>77314</v>
      </c>
      <c r="G86" s="88"/>
      <c r="H86" s="88">
        <v>85276</v>
      </c>
      <c r="I86" s="88"/>
      <c r="J86" s="95">
        <v>102368</v>
      </c>
      <c r="K86" s="167"/>
    </row>
    <row r="87" spans="2:11" ht="12.75">
      <c r="B87" s="166"/>
      <c r="C87" s="85" t="s">
        <v>146</v>
      </c>
      <c r="D87" s="63"/>
      <c r="E87" s="63"/>
      <c r="F87" s="94">
        <v>24818</v>
      </c>
      <c r="G87" s="88"/>
      <c r="H87" s="88">
        <v>22377</v>
      </c>
      <c r="I87" s="88"/>
      <c r="J87" s="95">
        <v>25636</v>
      </c>
      <c r="K87" s="167"/>
    </row>
    <row r="88" spans="2:11" ht="12.75">
      <c r="B88" s="168"/>
      <c r="C88" s="84" t="s">
        <v>147</v>
      </c>
      <c r="D88" s="63"/>
      <c r="E88" s="63"/>
      <c r="F88" s="96">
        <v>25203</v>
      </c>
      <c r="G88" s="97"/>
      <c r="H88" s="97">
        <v>28418</v>
      </c>
      <c r="I88" s="97"/>
      <c r="J88" s="98">
        <v>37857</v>
      </c>
      <c r="K88" s="167"/>
    </row>
    <row r="89" spans="2:11" ht="12.75">
      <c r="B89" s="168"/>
      <c r="C89" s="82"/>
      <c r="D89" s="63"/>
      <c r="E89" s="63"/>
      <c r="F89" s="88"/>
      <c r="G89" s="88"/>
      <c r="H89" s="88"/>
      <c r="I89" s="88"/>
      <c r="J89" s="88"/>
      <c r="K89" s="167"/>
    </row>
    <row r="90" spans="2:11" ht="14.25">
      <c r="B90" s="169" t="s">
        <v>29</v>
      </c>
      <c r="C90" s="83" t="s">
        <v>153</v>
      </c>
      <c r="D90" s="63"/>
      <c r="E90" s="63"/>
      <c r="F90" s="89">
        <f>SUM(F91:F101)</f>
        <v>152227</v>
      </c>
      <c r="G90" s="90"/>
      <c r="H90" s="89">
        <f>SUM(H91:H101)</f>
        <v>134738</v>
      </c>
      <c r="I90" s="89">
        <f>SUM(I91:I101)</f>
        <v>0</v>
      </c>
      <c r="J90" s="89">
        <f>SUM(J91:J101)</f>
        <v>142952</v>
      </c>
      <c r="K90" s="167"/>
    </row>
    <row r="91" spans="2:11" ht="12.75">
      <c r="B91" s="168"/>
      <c r="C91" s="82" t="s">
        <v>154</v>
      </c>
      <c r="D91" s="63"/>
      <c r="E91" s="63"/>
      <c r="F91" s="99">
        <v>33192</v>
      </c>
      <c r="G91" s="92"/>
      <c r="H91" s="92">
        <v>31785</v>
      </c>
      <c r="I91" s="92"/>
      <c r="J91" s="93">
        <v>33865</v>
      </c>
      <c r="K91" s="167"/>
    </row>
    <row r="92" spans="2:11" ht="12.75">
      <c r="B92" s="168"/>
      <c r="C92" s="82" t="s">
        <v>155</v>
      </c>
      <c r="D92" s="63"/>
      <c r="E92" s="63"/>
      <c r="F92" s="100">
        <v>2180</v>
      </c>
      <c r="G92" s="88"/>
      <c r="H92" s="88">
        <v>2430</v>
      </c>
      <c r="I92" s="88"/>
      <c r="J92" s="95">
        <v>2567</v>
      </c>
      <c r="K92" s="167"/>
    </row>
    <row r="93" spans="2:11" ht="12.75">
      <c r="B93" s="168"/>
      <c r="C93" s="82" t="s">
        <v>156</v>
      </c>
      <c r="D93" s="63"/>
      <c r="E93" s="63"/>
      <c r="F93" s="100">
        <v>27660</v>
      </c>
      <c r="G93" s="88"/>
      <c r="H93" s="88">
        <v>30731</v>
      </c>
      <c r="I93" s="88"/>
      <c r="J93" s="95">
        <v>32356</v>
      </c>
      <c r="K93" s="167"/>
    </row>
    <row r="94" spans="2:11" ht="12.75">
      <c r="B94" s="168"/>
      <c r="C94" s="82" t="s">
        <v>157</v>
      </c>
      <c r="D94" s="63"/>
      <c r="E94" s="63"/>
      <c r="F94" s="100">
        <v>11014</v>
      </c>
      <c r="G94" s="88"/>
      <c r="H94" s="88">
        <v>12221</v>
      </c>
      <c r="I94" s="88"/>
      <c r="J94" s="95">
        <v>12930</v>
      </c>
      <c r="K94" s="167"/>
    </row>
    <row r="95" spans="2:11" ht="12.75">
      <c r="B95" s="168"/>
      <c r="C95" s="82" t="s">
        <v>158</v>
      </c>
      <c r="D95" s="63"/>
      <c r="E95" s="63"/>
      <c r="F95" s="100">
        <v>35301</v>
      </c>
      <c r="G95" s="88"/>
      <c r="H95" s="88">
        <v>22667</v>
      </c>
      <c r="I95" s="88"/>
      <c r="J95" s="95">
        <v>24072</v>
      </c>
      <c r="K95" s="167"/>
    </row>
    <row r="96" spans="2:11" ht="12.75">
      <c r="B96" s="168"/>
      <c r="C96" s="82" t="s">
        <v>159</v>
      </c>
      <c r="D96" s="63"/>
      <c r="E96" s="63"/>
      <c r="F96" s="100">
        <v>4709</v>
      </c>
      <c r="G96" s="88"/>
      <c r="H96" s="88">
        <v>5246</v>
      </c>
      <c r="I96" s="88"/>
      <c r="J96" s="95">
        <v>5542</v>
      </c>
      <c r="K96" s="167"/>
    </row>
    <row r="97" spans="2:11" ht="12.75">
      <c r="B97" s="168"/>
      <c r="C97" s="82" t="s">
        <v>160</v>
      </c>
      <c r="D97" s="63"/>
      <c r="E97" s="63"/>
      <c r="F97" s="100">
        <v>4311</v>
      </c>
      <c r="G97" s="88"/>
      <c r="H97" s="88">
        <v>4796</v>
      </c>
      <c r="I97" s="88"/>
      <c r="J97" s="95">
        <v>5055</v>
      </c>
      <c r="K97" s="167"/>
    </row>
    <row r="98" spans="2:11" ht="12.75">
      <c r="B98" s="168"/>
      <c r="C98" s="82" t="s">
        <v>161</v>
      </c>
      <c r="D98" s="63"/>
      <c r="E98" s="63"/>
      <c r="F98" s="100">
        <v>1155</v>
      </c>
      <c r="G98" s="88"/>
      <c r="H98" s="88">
        <v>1287</v>
      </c>
      <c r="I98" s="88"/>
      <c r="J98" s="95">
        <v>1359</v>
      </c>
      <c r="K98" s="167"/>
    </row>
    <row r="99" spans="2:11" ht="12.75">
      <c r="B99" s="168"/>
      <c r="C99" s="82" t="s">
        <v>162</v>
      </c>
      <c r="D99" s="63"/>
      <c r="E99" s="63"/>
      <c r="F99" s="100">
        <v>19928</v>
      </c>
      <c r="G99" s="88"/>
      <c r="H99" s="88">
        <v>9213</v>
      </c>
      <c r="I99" s="88"/>
      <c r="J99" s="95">
        <v>9805</v>
      </c>
      <c r="K99" s="167"/>
    </row>
    <row r="100" spans="2:11" ht="12.75">
      <c r="B100" s="168"/>
      <c r="C100" s="82" t="s">
        <v>163</v>
      </c>
      <c r="D100" s="63"/>
      <c r="E100" s="63"/>
      <c r="F100" s="100">
        <v>10375</v>
      </c>
      <c r="G100" s="88"/>
      <c r="H100" s="88">
        <v>11546</v>
      </c>
      <c r="I100" s="88"/>
      <c r="J100" s="95">
        <v>12196</v>
      </c>
      <c r="K100" s="167"/>
    </row>
    <row r="101" spans="2:11" ht="12.75">
      <c r="B101" s="168"/>
      <c r="C101" s="82" t="s">
        <v>130</v>
      </c>
      <c r="D101" s="63"/>
      <c r="E101" s="63"/>
      <c r="F101" s="101">
        <v>2402</v>
      </c>
      <c r="G101" s="97"/>
      <c r="H101" s="97">
        <v>2816</v>
      </c>
      <c r="I101" s="97"/>
      <c r="J101" s="98">
        <v>3205</v>
      </c>
      <c r="K101" s="167"/>
    </row>
    <row r="102" spans="2:11" ht="12.75">
      <c r="B102" s="135"/>
      <c r="C102" s="136"/>
      <c r="D102" s="113"/>
      <c r="E102" s="113"/>
      <c r="F102" s="97"/>
      <c r="G102" s="97"/>
      <c r="H102" s="97"/>
      <c r="I102" s="97"/>
      <c r="J102" s="97"/>
      <c r="K102" s="152"/>
    </row>
    <row r="103" spans="2:13" ht="12.75">
      <c r="B103" s="82"/>
      <c r="C103" s="82"/>
      <c r="D103" s="63"/>
      <c r="E103" s="63"/>
      <c r="F103" s="88"/>
      <c r="G103" s="88"/>
      <c r="H103" s="88"/>
      <c r="I103" s="88"/>
      <c r="J103" s="88"/>
      <c r="K103" s="63"/>
      <c r="L103" s="63"/>
      <c r="M103" s="63"/>
    </row>
    <row r="104" spans="2:13" ht="12.75">
      <c r="B104" s="82"/>
      <c r="C104" s="82"/>
      <c r="D104" s="63"/>
      <c r="E104" s="63"/>
      <c r="F104" s="88"/>
      <c r="G104" s="88"/>
      <c r="H104" s="88"/>
      <c r="I104" s="88"/>
      <c r="J104" s="88"/>
      <c r="K104" s="63"/>
      <c r="L104" s="63"/>
      <c r="M104" s="63"/>
    </row>
    <row r="105" spans="2:13" ht="12.75">
      <c r="B105" s="221" t="s">
        <v>126</v>
      </c>
      <c r="C105" s="222"/>
      <c r="D105" s="118"/>
      <c r="E105" s="151"/>
      <c r="F105" s="141" t="s">
        <v>94</v>
      </c>
      <c r="G105" s="142"/>
      <c r="H105" s="142" t="s">
        <v>95</v>
      </c>
      <c r="I105" s="143"/>
      <c r="J105" s="225" t="s">
        <v>96</v>
      </c>
      <c r="K105" s="226"/>
      <c r="L105" s="63"/>
      <c r="M105" s="63"/>
    </row>
    <row r="106" spans="2:13" ht="12.75">
      <c r="B106" s="223"/>
      <c r="C106" s="224"/>
      <c r="D106" s="113"/>
      <c r="E106" s="152"/>
      <c r="F106" s="171" t="s">
        <v>97</v>
      </c>
      <c r="G106" s="160"/>
      <c r="H106" s="160" t="s">
        <v>97</v>
      </c>
      <c r="I106" s="161"/>
      <c r="J106" s="227" t="s">
        <v>97</v>
      </c>
      <c r="K106" s="228"/>
      <c r="L106" s="63"/>
      <c r="M106" s="63"/>
    </row>
    <row r="107" spans="2:13" ht="14.25">
      <c r="B107" s="169" t="s">
        <v>29</v>
      </c>
      <c r="C107" s="83" t="s">
        <v>164</v>
      </c>
      <c r="D107" s="63"/>
      <c r="E107" s="63"/>
      <c r="F107" s="89">
        <f>SUM(F108:F126)</f>
        <v>217009</v>
      </c>
      <c r="G107" s="90"/>
      <c r="H107" s="89">
        <f>SUM(H108:H126)</f>
        <v>211129</v>
      </c>
      <c r="I107" s="89">
        <f>SUM(I108:I126)</f>
        <v>0</v>
      </c>
      <c r="J107" s="89">
        <f>SUM(J108:J126)</f>
        <v>239252</v>
      </c>
      <c r="K107" s="167"/>
      <c r="L107" s="63"/>
      <c r="M107" s="63"/>
    </row>
    <row r="108" spans="2:12" ht="12.75">
      <c r="B108" s="166"/>
      <c r="C108" s="85" t="s">
        <v>165</v>
      </c>
      <c r="D108" s="63"/>
      <c r="E108" s="63"/>
      <c r="F108" s="91">
        <v>4155</v>
      </c>
      <c r="G108" s="92"/>
      <c r="H108" s="104">
        <v>4620</v>
      </c>
      <c r="I108" s="92"/>
      <c r="J108" s="106">
        <v>4882</v>
      </c>
      <c r="K108" s="167"/>
      <c r="L108" s="63"/>
    </row>
    <row r="109" spans="2:12" ht="12.75">
      <c r="B109" s="166"/>
      <c r="C109" s="85" t="s">
        <v>166</v>
      </c>
      <c r="D109" s="63"/>
      <c r="E109" s="63"/>
      <c r="F109" s="94">
        <v>3802</v>
      </c>
      <c r="G109" s="88"/>
      <c r="H109" s="86">
        <v>4229</v>
      </c>
      <c r="I109" s="88"/>
      <c r="J109" s="107">
        <v>4471</v>
      </c>
      <c r="K109" s="167"/>
      <c r="L109" s="63"/>
    </row>
    <row r="110" spans="2:11" ht="12.75">
      <c r="B110" s="166"/>
      <c r="C110" s="85" t="s">
        <v>119</v>
      </c>
      <c r="D110" s="63"/>
      <c r="E110" s="63"/>
      <c r="F110" s="94">
        <v>4939</v>
      </c>
      <c r="G110" s="88"/>
      <c r="H110" s="86">
        <v>5213</v>
      </c>
      <c r="I110" s="88"/>
      <c r="J110" s="107">
        <v>6187</v>
      </c>
      <c r="K110" s="167"/>
    </row>
    <row r="111" spans="2:11" ht="25.5" customHeight="1">
      <c r="B111" s="166"/>
      <c r="C111" s="87" t="s">
        <v>167</v>
      </c>
      <c r="D111" s="63"/>
      <c r="E111" s="63"/>
      <c r="F111" s="94">
        <v>1</v>
      </c>
      <c r="G111" s="88"/>
      <c r="H111" s="86">
        <v>1</v>
      </c>
      <c r="I111" s="88"/>
      <c r="J111" s="107">
        <v>1</v>
      </c>
      <c r="K111" s="167"/>
    </row>
    <row r="112" spans="2:11" ht="12.75">
      <c r="B112" s="166"/>
      <c r="C112" s="85" t="s">
        <v>168</v>
      </c>
      <c r="D112" s="63"/>
      <c r="E112" s="63"/>
      <c r="F112" s="94">
        <v>3397</v>
      </c>
      <c r="G112" s="88"/>
      <c r="H112" s="86">
        <v>3764</v>
      </c>
      <c r="I112" s="88"/>
      <c r="J112" s="107">
        <v>3987</v>
      </c>
      <c r="K112" s="167"/>
    </row>
    <row r="113" spans="2:11" ht="12.75">
      <c r="B113" s="166"/>
      <c r="C113" s="85" t="s">
        <v>130</v>
      </c>
      <c r="D113" s="63"/>
      <c r="E113" s="63"/>
      <c r="F113" s="94">
        <v>3319</v>
      </c>
      <c r="G113" s="88"/>
      <c r="H113" s="86">
        <v>3719</v>
      </c>
      <c r="I113" s="88"/>
      <c r="J113" s="107">
        <v>4040</v>
      </c>
      <c r="K113" s="167"/>
    </row>
    <row r="114" spans="2:11" ht="12.75">
      <c r="B114" s="166"/>
      <c r="C114" s="85" t="s">
        <v>169</v>
      </c>
      <c r="D114" s="63"/>
      <c r="E114" s="63"/>
      <c r="F114" s="94">
        <v>102602</v>
      </c>
      <c r="G114" s="88"/>
      <c r="H114" s="86">
        <v>108334</v>
      </c>
      <c r="I114" s="88"/>
      <c r="J114" s="107">
        <v>131524</v>
      </c>
      <c r="K114" s="167"/>
    </row>
    <row r="115" spans="2:11" ht="12.75">
      <c r="B115" s="166"/>
      <c r="C115" s="85" t="s">
        <v>170</v>
      </c>
      <c r="D115" s="63"/>
      <c r="E115" s="63"/>
      <c r="F115" s="94">
        <v>595</v>
      </c>
      <c r="G115" s="88"/>
      <c r="H115" s="86">
        <v>671</v>
      </c>
      <c r="I115" s="88"/>
      <c r="J115" s="107">
        <v>722</v>
      </c>
      <c r="K115" s="167"/>
    </row>
    <row r="116" spans="2:11" ht="12.75">
      <c r="B116" s="166"/>
      <c r="C116" s="85" t="s">
        <v>171</v>
      </c>
      <c r="D116" s="63"/>
      <c r="E116" s="63"/>
      <c r="F116" s="94">
        <v>14103</v>
      </c>
      <c r="G116" s="88"/>
      <c r="H116" s="86">
        <v>15311</v>
      </c>
      <c r="I116" s="88"/>
      <c r="J116" s="107">
        <v>16322</v>
      </c>
      <c r="K116" s="167"/>
    </row>
    <row r="117" spans="2:11" ht="12.75">
      <c r="B117" s="166"/>
      <c r="C117" s="85" t="s">
        <v>172</v>
      </c>
      <c r="D117" s="63"/>
      <c r="E117" s="63"/>
      <c r="F117" s="94">
        <v>3659</v>
      </c>
      <c r="G117" s="88"/>
      <c r="H117" s="86">
        <v>2512</v>
      </c>
      <c r="I117" s="88"/>
      <c r="J117" s="107">
        <v>2739</v>
      </c>
      <c r="K117" s="167"/>
    </row>
    <row r="118" spans="2:11" ht="12.75">
      <c r="B118" s="166"/>
      <c r="C118" s="85" t="s">
        <v>173</v>
      </c>
      <c r="D118" s="63"/>
      <c r="E118" s="63"/>
      <c r="F118" s="94">
        <v>0</v>
      </c>
      <c r="G118" s="88"/>
      <c r="H118" s="86">
        <v>0</v>
      </c>
      <c r="I118" s="88"/>
      <c r="J118" s="107">
        <v>0</v>
      </c>
      <c r="K118" s="167"/>
    </row>
    <row r="119" spans="2:11" ht="12.75">
      <c r="B119" s="166"/>
      <c r="C119" s="102" t="s">
        <v>174</v>
      </c>
      <c r="D119" s="63"/>
      <c r="E119" s="63"/>
      <c r="F119" s="94">
        <v>4588</v>
      </c>
      <c r="G119" s="88"/>
      <c r="H119" s="86">
        <v>5131</v>
      </c>
      <c r="I119" s="88"/>
      <c r="J119" s="107">
        <v>5427</v>
      </c>
      <c r="K119" s="167"/>
    </row>
    <row r="120" spans="2:11" ht="12.75">
      <c r="B120" s="166"/>
      <c r="C120" s="102" t="s">
        <v>175</v>
      </c>
      <c r="D120" s="63"/>
      <c r="E120" s="63"/>
      <c r="F120" s="94">
        <v>1099</v>
      </c>
      <c r="G120" s="88"/>
      <c r="H120" s="86">
        <v>1229</v>
      </c>
      <c r="I120" s="88"/>
      <c r="J120" s="107">
        <v>1299</v>
      </c>
      <c r="K120" s="167"/>
    </row>
    <row r="121" spans="2:11" ht="12.75">
      <c r="B121" s="166"/>
      <c r="C121" s="102" t="s">
        <v>176</v>
      </c>
      <c r="D121" s="63"/>
      <c r="E121" s="63"/>
      <c r="F121" s="94">
        <v>3559</v>
      </c>
      <c r="G121" s="88"/>
      <c r="H121" s="86">
        <v>3983</v>
      </c>
      <c r="I121" s="88"/>
      <c r="J121" s="107">
        <v>4217</v>
      </c>
      <c r="K121" s="167"/>
    </row>
    <row r="122" spans="2:11" ht="12.75">
      <c r="B122" s="166"/>
      <c r="C122" s="102" t="s">
        <v>177</v>
      </c>
      <c r="D122" s="63"/>
      <c r="E122" s="63"/>
      <c r="F122" s="94">
        <v>1627</v>
      </c>
      <c r="G122" s="88"/>
      <c r="H122" s="86">
        <v>1818</v>
      </c>
      <c r="I122" s="88"/>
      <c r="J122" s="107">
        <v>1922</v>
      </c>
      <c r="K122" s="167"/>
    </row>
    <row r="123" spans="2:11" ht="12.75">
      <c r="B123" s="166"/>
      <c r="C123" s="102" t="s">
        <v>179</v>
      </c>
      <c r="D123" s="63"/>
      <c r="E123" s="63"/>
      <c r="F123" s="94">
        <v>456</v>
      </c>
      <c r="G123" s="88"/>
      <c r="H123" s="86">
        <v>484</v>
      </c>
      <c r="I123" s="88"/>
      <c r="J123" s="107">
        <v>513</v>
      </c>
      <c r="K123" s="167"/>
    </row>
    <row r="124" spans="2:11" ht="25.5">
      <c r="B124" s="166"/>
      <c r="C124" s="103" t="s">
        <v>180</v>
      </c>
      <c r="D124" s="63"/>
      <c r="E124" s="63"/>
      <c r="F124" s="94">
        <v>1261</v>
      </c>
      <c r="G124" s="88"/>
      <c r="H124" s="86">
        <v>1334</v>
      </c>
      <c r="I124" s="88"/>
      <c r="J124" s="107">
        <v>1406</v>
      </c>
      <c r="K124" s="167"/>
    </row>
    <row r="125" spans="2:11" ht="12.75">
      <c r="B125" s="166"/>
      <c r="C125" s="103" t="s">
        <v>181</v>
      </c>
      <c r="D125" s="63"/>
      <c r="E125" s="63"/>
      <c r="F125" s="94">
        <v>4072</v>
      </c>
      <c r="G125" s="88"/>
      <c r="H125" s="86">
        <v>3894</v>
      </c>
      <c r="I125" s="88"/>
      <c r="J125" s="107">
        <v>4028</v>
      </c>
      <c r="K125" s="167"/>
    </row>
    <row r="126" spans="2:11" ht="12.75">
      <c r="B126" s="166"/>
      <c r="C126" s="103" t="s">
        <v>182</v>
      </c>
      <c r="D126" s="63"/>
      <c r="E126" s="63"/>
      <c r="F126" s="94">
        <v>59775</v>
      </c>
      <c r="G126" s="88"/>
      <c r="H126" s="105">
        <v>44882</v>
      </c>
      <c r="I126" s="88"/>
      <c r="J126" s="108">
        <v>45565</v>
      </c>
      <c r="K126" s="167"/>
    </row>
    <row r="127" spans="2:11" ht="12.75">
      <c r="B127" s="166"/>
      <c r="C127" s="85"/>
      <c r="D127" s="63"/>
      <c r="E127" s="63"/>
      <c r="F127" s="104"/>
      <c r="G127" s="92"/>
      <c r="H127" s="92"/>
      <c r="I127" s="92"/>
      <c r="J127" s="92"/>
      <c r="K127" s="167"/>
    </row>
    <row r="128" spans="2:11" ht="29.25" customHeight="1">
      <c r="B128" s="169" t="s">
        <v>29</v>
      </c>
      <c r="C128" s="109" t="s">
        <v>183</v>
      </c>
      <c r="D128" s="63"/>
      <c r="E128" s="63"/>
      <c r="F128" s="89">
        <f>SUM(F129:F133)</f>
        <v>574218</v>
      </c>
      <c r="G128" s="90"/>
      <c r="H128" s="89">
        <f>SUM(H129:H133)</f>
        <v>810815</v>
      </c>
      <c r="I128" s="89">
        <f>SUM(I129:I133)</f>
        <v>0</v>
      </c>
      <c r="J128" s="89">
        <f>SUM(J129:J133)</f>
        <v>446713</v>
      </c>
      <c r="K128" s="167"/>
    </row>
    <row r="129" spans="2:11" ht="12.75">
      <c r="B129" s="166"/>
      <c r="C129" s="110" t="s">
        <v>184</v>
      </c>
      <c r="D129" s="63"/>
      <c r="E129" s="63"/>
      <c r="F129" s="91">
        <v>6680</v>
      </c>
      <c r="G129" s="92"/>
      <c r="H129" s="92">
        <v>7081</v>
      </c>
      <c r="I129" s="92"/>
      <c r="J129" s="93">
        <v>7560</v>
      </c>
      <c r="K129" s="167"/>
    </row>
    <row r="130" spans="2:11" ht="12.75">
      <c r="B130" s="166"/>
      <c r="C130" s="110" t="s">
        <v>185</v>
      </c>
      <c r="D130" s="63"/>
      <c r="E130" s="63"/>
      <c r="F130" s="94">
        <v>179</v>
      </c>
      <c r="G130" s="88"/>
      <c r="H130" s="88">
        <v>189</v>
      </c>
      <c r="I130" s="88"/>
      <c r="J130" s="95">
        <v>200</v>
      </c>
      <c r="K130" s="167"/>
    </row>
    <row r="131" spans="2:11" ht="12.75">
      <c r="B131" s="168"/>
      <c r="C131" s="110" t="s">
        <v>110</v>
      </c>
      <c r="D131" s="63"/>
      <c r="E131" s="63"/>
      <c r="F131" s="94">
        <v>5641</v>
      </c>
      <c r="G131" s="88"/>
      <c r="H131" s="88">
        <v>7511</v>
      </c>
      <c r="I131" s="88"/>
      <c r="J131" s="95">
        <v>14040</v>
      </c>
      <c r="K131" s="167"/>
    </row>
    <row r="132" spans="2:11" ht="12.75">
      <c r="B132" s="168"/>
      <c r="C132" s="110" t="s">
        <v>186</v>
      </c>
      <c r="D132" s="63"/>
      <c r="E132" s="63"/>
      <c r="F132" s="100">
        <v>503029</v>
      </c>
      <c r="G132" s="88"/>
      <c r="H132" s="88">
        <v>724258</v>
      </c>
      <c r="I132" s="88"/>
      <c r="J132" s="95">
        <v>320000</v>
      </c>
      <c r="K132" s="167"/>
    </row>
    <row r="133" spans="2:11" ht="12.75">
      <c r="B133" s="168"/>
      <c r="C133" s="110" t="s">
        <v>187</v>
      </c>
      <c r="D133" s="63"/>
      <c r="E133" s="63"/>
      <c r="F133" s="112">
        <v>58689</v>
      </c>
      <c r="G133" s="113"/>
      <c r="H133" s="114">
        <v>71776</v>
      </c>
      <c r="I133" s="113"/>
      <c r="J133" s="115">
        <v>104913</v>
      </c>
      <c r="K133" s="167"/>
    </row>
    <row r="134" spans="2:11" ht="12.75">
      <c r="B134" s="168"/>
      <c r="C134" s="82"/>
      <c r="D134" s="63"/>
      <c r="E134" s="63"/>
      <c r="F134" s="63"/>
      <c r="G134" s="63"/>
      <c r="H134" s="63"/>
      <c r="I134" s="63"/>
      <c r="J134" s="63"/>
      <c r="K134" s="167"/>
    </row>
    <row r="135" spans="2:11" ht="14.25">
      <c r="B135" s="169" t="s">
        <v>29</v>
      </c>
      <c r="C135" s="83" t="s">
        <v>188</v>
      </c>
      <c r="D135" s="63"/>
      <c r="E135" s="63"/>
      <c r="F135" s="89">
        <f>SUM(F136:F142)</f>
        <v>503300</v>
      </c>
      <c r="G135" s="90"/>
      <c r="H135" s="89">
        <f>SUM(H136:H142)</f>
        <v>653572</v>
      </c>
      <c r="I135" s="89">
        <f>SUM(I136:I142)</f>
        <v>0</v>
      </c>
      <c r="J135" s="89">
        <f>SUM(J136:J142)</f>
        <v>479686</v>
      </c>
      <c r="K135" s="167"/>
    </row>
    <row r="136" spans="2:11" ht="12.75">
      <c r="B136" s="168"/>
      <c r="C136" s="110" t="s">
        <v>189</v>
      </c>
      <c r="D136" s="63"/>
      <c r="E136" s="63"/>
      <c r="F136" s="99">
        <v>108500</v>
      </c>
      <c r="G136" s="92"/>
      <c r="H136" s="92">
        <v>50000</v>
      </c>
      <c r="I136" s="92"/>
      <c r="J136" s="93">
        <v>124427</v>
      </c>
      <c r="K136" s="167"/>
    </row>
    <row r="137" spans="2:11" ht="12.75">
      <c r="B137" s="168"/>
      <c r="C137" s="110" t="s">
        <v>190</v>
      </c>
      <c r="D137" s="63"/>
      <c r="E137" s="63"/>
      <c r="F137" s="100">
        <v>145800</v>
      </c>
      <c r="G137" s="88"/>
      <c r="H137" s="88">
        <v>238305</v>
      </c>
      <c r="I137" s="88"/>
      <c r="J137" s="95">
        <v>90083</v>
      </c>
      <c r="K137" s="167"/>
    </row>
    <row r="138" spans="2:11" ht="12.75">
      <c r="B138" s="168"/>
      <c r="C138" s="110" t="s">
        <v>18</v>
      </c>
      <c r="D138" s="63"/>
      <c r="E138" s="63"/>
      <c r="F138" s="100">
        <v>100000</v>
      </c>
      <c r="G138" s="88"/>
      <c r="H138" s="88">
        <v>200000</v>
      </c>
      <c r="I138" s="88"/>
      <c r="J138" s="95">
        <v>213430</v>
      </c>
      <c r="K138" s="167"/>
    </row>
    <row r="139" spans="2:11" ht="27.75" customHeight="1">
      <c r="B139" s="168"/>
      <c r="C139" s="116" t="s">
        <v>20</v>
      </c>
      <c r="D139" s="63"/>
      <c r="E139" s="63"/>
      <c r="F139" s="100">
        <v>42000</v>
      </c>
      <c r="G139" s="88"/>
      <c r="H139" s="88">
        <v>82680</v>
      </c>
      <c r="I139" s="88"/>
      <c r="J139" s="95">
        <v>0</v>
      </c>
      <c r="K139" s="167"/>
    </row>
    <row r="140" spans="2:11" ht="12.75">
      <c r="B140" s="168"/>
      <c r="C140" s="110" t="s">
        <v>191</v>
      </c>
      <c r="D140" s="63"/>
      <c r="E140" s="63"/>
      <c r="F140" s="100">
        <v>20000</v>
      </c>
      <c r="G140" s="88"/>
      <c r="H140" s="88">
        <v>42400</v>
      </c>
      <c r="I140" s="88"/>
      <c r="J140" s="95">
        <v>45246</v>
      </c>
      <c r="K140" s="167"/>
    </row>
    <row r="141" spans="2:11" ht="12.75">
      <c r="B141" s="168"/>
      <c r="C141" s="110" t="s">
        <v>113</v>
      </c>
      <c r="D141" s="63"/>
      <c r="E141" s="63"/>
      <c r="F141" s="100">
        <v>67000</v>
      </c>
      <c r="G141" s="88"/>
      <c r="H141" s="88">
        <v>6267</v>
      </c>
      <c r="I141" s="88"/>
      <c r="J141" s="95">
        <v>6500</v>
      </c>
      <c r="K141" s="167"/>
    </row>
    <row r="142" spans="2:11" ht="12.75">
      <c r="B142" s="168"/>
      <c r="C142" s="110" t="s">
        <v>192</v>
      </c>
      <c r="D142" s="63"/>
      <c r="E142" s="63"/>
      <c r="F142" s="101">
        <v>20000</v>
      </c>
      <c r="G142" s="97"/>
      <c r="H142" s="97">
        <v>33920</v>
      </c>
      <c r="I142" s="97"/>
      <c r="J142" s="98">
        <v>0</v>
      </c>
      <c r="K142" s="167"/>
    </row>
    <row r="143" spans="2:11" ht="12.75">
      <c r="B143" s="135"/>
      <c r="C143" s="170"/>
      <c r="D143" s="113"/>
      <c r="E143" s="113"/>
      <c r="F143" s="97"/>
      <c r="G143" s="97"/>
      <c r="H143" s="97"/>
      <c r="I143" s="97"/>
      <c r="J143" s="97"/>
      <c r="K143" s="152"/>
    </row>
    <row r="146" spans="2:11" ht="12.75">
      <c r="B146" s="221" t="s">
        <v>126</v>
      </c>
      <c r="C146" s="222"/>
      <c r="D146" s="118"/>
      <c r="E146" s="151"/>
      <c r="F146" s="146" t="s">
        <v>94</v>
      </c>
      <c r="G146" s="146"/>
      <c r="H146" s="146" t="s">
        <v>95</v>
      </c>
      <c r="I146" s="147"/>
      <c r="J146" s="214" t="s">
        <v>96</v>
      </c>
      <c r="K146" s="214"/>
    </row>
    <row r="147" spans="2:11" ht="12.75">
      <c r="B147" s="223"/>
      <c r="C147" s="224"/>
      <c r="D147" s="113"/>
      <c r="E147" s="152"/>
      <c r="F147" s="148" t="s">
        <v>97</v>
      </c>
      <c r="G147" s="148"/>
      <c r="H147" s="148" t="s">
        <v>97</v>
      </c>
      <c r="I147" s="153"/>
      <c r="J147" s="215" t="s">
        <v>97</v>
      </c>
      <c r="K147" s="215"/>
    </row>
    <row r="148" spans="2:11" ht="14.25">
      <c r="B148" s="162" t="s">
        <v>29</v>
      </c>
      <c r="C148" s="163" t="s">
        <v>193</v>
      </c>
      <c r="D148" s="118"/>
      <c r="E148" s="118"/>
      <c r="F148" s="164">
        <f>SUM(F149:F158)</f>
        <v>551943</v>
      </c>
      <c r="G148" s="165"/>
      <c r="H148" s="164">
        <f>SUM(H149:H158)</f>
        <v>584652</v>
      </c>
      <c r="I148" s="164">
        <f>SUM(I149:I158)</f>
        <v>0</v>
      </c>
      <c r="J148" s="164">
        <f>SUM(J149:J158)</f>
        <v>632307</v>
      </c>
      <c r="K148" s="151"/>
    </row>
    <row r="149" spans="2:11" ht="12.75">
      <c r="B149" s="168"/>
      <c r="C149" s="110" t="s">
        <v>174</v>
      </c>
      <c r="D149" s="63"/>
      <c r="E149" s="63"/>
      <c r="F149" s="117">
        <v>44165</v>
      </c>
      <c r="G149" s="118"/>
      <c r="H149" s="119">
        <v>45011</v>
      </c>
      <c r="I149" s="118"/>
      <c r="J149" s="120">
        <v>48521</v>
      </c>
      <c r="K149" s="167"/>
    </row>
    <row r="150" spans="2:11" ht="12.75">
      <c r="B150" s="168"/>
      <c r="C150" s="110" t="s">
        <v>194</v>
      </c>
      <c r="D150" s="63"/>
      <c r="E150" s="63"/>
      <c r="F150" s="121">
        <v>16656</v>
      </c>
      <c r="G150" s="63"/>
      <c r="H150" s="111">
        <v>13900</v>
      </c>
      <c r="I150" s="63"/>
      <c r="J150" s="122">
        <v>20146</v>
      </c>
      <c r="K150" s="167"/>
    </row>
    <row r="151" spans="2:11" ht="12.75">
      <c r="B151" s="168"/>
      <c r="C151" s="110" t="s">
        <v>175</v>
      </c>
      <c r="D151" s="63"/>
      <c r="E151" s="63"/>
      <c r="F151" s="121">
        <v>74046</v>
      </c>
      <c r="G151" s="63"/>
      <c r="H151" s="111">
        <v>82158</v>
      </c>
      <c r="I151" s="63"/>
      <c r="J151" s="122">
        <v>84264</v>
      </c>
      <c r="K151" s="167"/>
    </row>
    <row r="152" spans="2:11" ht="12.75">
      <c r="B152" s="168"/>
      <c r="C152" s="110" t="s">
        <v>176</v>
      </c>
      <c r="D152" s="63"/>
      <c r="E152" s="63"/>
      <c r="F152" s="121">
        <v>76828</v>
      </c>
      <c r="G152" s="63"/>
      <c r="H152" s="111">
        <v>83973</v>
      </c>
      <c r="I152" s="63"/>
      <c r="J152" s="122">
        <v>92055</v>
      </c>
      <c r="K152" s="167"/>
    </row>
    <row r="153" spans="2:11" ht="12.75">
      <c r="B153" s="168"/>
      <c r="C153" s="110" t="s">
        <v>177</v>
      </c>
      <c r="D153" s="63"/>
      <c r="E153" s="63"/>
      <c r="F153" s="121">
        <v>64136</v>
      </c>
      <c r="G153" s="63"/>
      <c r="H153" s="111">
        <v>69978</v>
      </c>
      <c r="I153" s="63"/>
      <c r="J153" s="122">
        <v>74675</v>
      </c>
      <c r="K153" s="167"/>
    </row>
    <row r="154" spans="2:11" ht="12.75">
      <c r="B154" s="168"/>
      <c r="C154" s="110" t="s">
        <v>195</v>
      </c>
      <c r="D154" s="63"/>
      <c r="E154" s="63"/>
      <c r="F154" s="121">
        <v>62370</v>
      </c>
      <c r="G154" s="63"/>
      <c r="H154" s="111">
        <v>67482</v>
      </c>
      <c r="I154" s="63"/>
      <c r="J154" s="122">
        <v>71559</v>
      </c>
      <c r="K154" s="167"/>
    </row>
    <row r="155" spans="2:11" ht="12.75">
      <c r="B155" s="168"/>
      <c r="C155" s="110" t="s">
        <v>196</v>
      </c>
      <c r="D155" s="63"/>
      <c r="E155" s="63"/>
      <c r="F155" s="121">
        <v>67025</v>
      </c>
      <c r="G155" s="63"/>
      <c r="H155" s="111">
        <v>67505</v>
      </c>
      <c r="I155" s="63"/>
      <c r="J155" s="122">
        <v>72561</v>
      </c>
      <c r="K155" s="167"/>
    </row>
    <row r="156" spans="2:11" ht="12.75">
      <c r="B156" s="168"/>
      <c r="C156" s="110" t="s">
        <v>197</v>
      </c>
      <c r="D156" s="63"/>
      <c r="E156" s="63"/>
      <c r="F156" s="121">
        <v>49844</v>
      </c>
      <c r="G156" s="63"/>
      <c r="H156" s="111">
        <v>51560</v>
      </c>
      <c r="I156" s="63"/>
      <c r="J156" s="122">
        <v>55256</v>
      </c>
      <c r="K156" s="167"/>
    </row>
    <row r="157" spans="2:11" ht="12.75">
      <c r="B157" s="168"/>
      <c r="C157" s="110" t="s">
        <v>178</v>
      </c>
      <c r="D157" s="63"/>
      <c r="E157" s="63"/>
      <c r="F157" s="121">
        <v>56813</v>
      </c>
      <c r="G157" s="63"/>
      <c r="H157" s="111">
        <v>61769</v>
      </c>
      <c r="I157" s="63"/>
      <c r="J157" s="122">
        <v>69313</v>
      </c>
      <c r="K157" s="167"/>
    </row>
    <row r="158" spans="2:11" ht="12.75">
      <c r="B158" s="168"/>
      <c r="C158" s="110" t="s">
        <v>198</v>
      </c>
      <c r="D158" s="63"/>
      <c r="E158" s="63"/>
      <c r="F158" s="123">
        <v>40060</v>
      </c>
      <c r="G158" s="113"/>
      <c r="H158" s="114">
        <v>41316</v>
      </c>
      <c r="I158" s="113"/>
      <c r="J158" s="115">
        <v>43957</v>
      </c>
      <c r="K158" s="167"/>
    </row>
    <row r="159" spans="2:11" ht="12.75">
      <c r="B159" s="168"/>
      <c r="C159" s="82"/>
      <c r="D159" s="63"/>
      <c r="E159" s="63"/>
      <c r="F159" s="63"/>
      <c r="G159" s="63"/>
      <c r="H159" s="63"/>
      <c r="I159" s="63"/>
      <c r="J159" s="63"/>
      <c r="K159" s="167"/>
    </row>
    <row r="160" spans="2:11" ht="28.5" customHeight="1">
      <c r="B160" s="169" t="s">
        <v>29</v>
      </c>
      <c r="C160" s="109" t="s">
        <v>199</v>
      </c>
      <c r="D160" s="63"/>
      <c r="E160" s="63"/>
      <c r="F160" s="124">
        <v>7946</v>
      </c>
      <c r="G160" s="125"/>
      <c r="H160" s="124">
        <v>39133</v>
      </c>
      <c r="I160" s="124">
        <f>SUM(I161:I170)</f>
        <v>0</v>
      </c>
      <c r="J160" s="124">
        <v>126913</v>
      </c>
      <c r="K160" s="167"/>
    </row>
    <row r="161" spans="2:11" ht="25.5" customHeight="1">
      <c r="B161" s="172"/>
      <c r="C161" s="173" t="s">
        <v>5</v>
      </c>
      <c r="D161" s="138"/>
      <c r="E161" s="144"/>
      <c r="F161" s="174">
        <f>SUM(F160,F148,F135,F128,F107,F90,F63)</f>
        <v>2273492</v>
      </c>
      <c r="G161" s="131"/>
      <c r="H161" s="174">
        <f>SUM(H160,H148,H135,H128,H107,H90,H63)</f>
        <v>2690075</v>
      </c>
      <c r="I161" s="174">
        <f>SUM(I160,I148,I135,I128,I107,I90,I63)</f>
        <v>2273492</v>
      </c>
      <c r="J161" s="175">
        <f>SUM(J160,J148,J135,J128,J107,J90,J63)</f>
        <v>2380595</v>
      </c>
      <c r="K161" s="144"/>
    </row>
    <row r="163" spans="1:6" ht="15">
      <c r="A163" s="72" t="s">
        <v>38</v>
      </c>
      <c r="B163" s="72" t="s">
        <v>200</v>
      </c>
      <c r="C163" s="72"/>
      <c r="D163" s="73"/>
      <c r="E163" s="73"/>
      <c r="F163" s="74"/>
    </row>
    <row r="165" spans="1:11" ht="102.75" customHeight="1">
      <c r="A165" s="55" t="s">
        <v>39</v>
      </c>
      <c r="B165" s="202" t="s">
        <v>214</v>
      </c>
      <c r="C165" s="202"/>
      <c r="D165" s="202"/>
      <c r="E165" s="202"/>
      <c r="F165" s="202"/>
      <c r="G165" s="202"/>
      <c r="H165" s="202"/>
      <c r="I165" s="202"/>
      <c r="J165" s="202"/>
      <c r="K165" s="202"/>
    </row>
    <row r="167" spans="2:6" ht="12.75">
      <c r="B167" s="5" t="s">
        <v>201</v>
      </c>
      <c r="C167" s="126"/>
      <c r="F167" t="s">
        <v>202</v>
      </c>
    </row>
    <row r="168" spans="2:6" ht="12.75">
      <c r="B168" s="5" t="s">
        <v>203</v>
      </c>
      <c r="C168" s="126"/>
      <c r="F168" t="s">
        <v>204</v>
      </c>
    </row>
    <row r="170" spans="1:3" ht="15">
      <c r="A170" s="72" t="s">
        <v>74</v>
      </c>
      <c r="B170" s="72" t="s">
        <v>188</v>
      </c>
      <c r="C170" s="72"/>
    </row>
    <row r="172" spans="2:11" ht="37.5" customHeight="1">
      <c r="B172" s="202" t="s">
        <v>205</v>
      </c>
      <c r="C172" s="202"/>
      <c r="D172" s="202"/>
      <c r="E172" s="202"/>
      <c r="F172" s="202"/>
      <c r="G172" s="202"/>
      <c r="H172" s="202"/>
      <c r="I172" s="202"/>
      <c r="J172" s="202"/>
      <c r="K172" s="202"/>
    </row>
  </sheetData>
  <mergeCells count="53">
    <mergeCell ref="B165:K165"/>
    <mergeCell ref="B172:K172"/>
    <mergeCell ref="J105:K105"/>
    <mergeCell ref="J106:K106"/>
    <mergeCell ref="B146:C147"/>
    <mergeCell ref="J146:K146"/>
    <mergeCell ref="J147:K147"/>
    <mergeCell ref="B105:C106"/>
    <mergeCell ref="B59:K59"/>
    <mergeCell ref="B61:C62"/>
    <mergeCell ref="J61:K61"/>
    <mergeCell ref="J62:K62"/>
    <mergeCell ref="B57:C57"/>
    <mergeCell ref="B53:C53"/>
    <mergeCell ref="B54:C54"/>
    <mergeCell ref="B55:C55"/>
    <mergeCell ref="B56:C56"/>
    <mergeCell ref="B49:C49"/>
    <mergeCell ref="B50:C50"/>
    <mergeCell ref="B51:C51"/>
    <mergeCell ref="B52:C52"/>
    <mergeCell ref="B45:C45"/>
    <mergeCell ref="B46:C46"/>
    <mergeCell ref="B47:C47"/>
    <mergeCell ref="B48:C48"/>
    <mergeCell ref="B41:C41"/>
    <mergeCell ref="B42:C42"/>
    <mergeCell ref="B43:C43"/>
    <mergeCell ref="B44:C44"/>
    <mergeCell ref="M31:V31"/>
    <mergeCell ref="L36:Q36"/>
    <mergeCell ref="B37:K37"/>
    <mergeCell ref="B39:C40"/>
    <mergeCell ref="J39:K39"/>
    <mergeCell ref="J40:K40"/>
    <mergeCell ref="B32:C32"/>
    <mergeCell ref="B33:C33"/>
    <mergeCell ref="B34:C34"/>
    <mergeCell ref="B36:K36"/>
    <mergeCell ref="B26:C26"/>
    <mergeCell ref="B27:C27"/>
    <mergeCell ref="B28:C28"/>
    <mergeCell ref="B30:K30"/>
    <mergeCell ref="B24:K24"/>
    <mergeCell ref="C18:J18"/>
    <mergeCell ref="C19:J19"/>
    <mergeCell ref="C20:J20"/>
    <mergeCell ref="C17:K17"/>
    <mergeCell ref="A1:J1"/>
    <mergeCell ref="B3:J3"/>
    <mergeCell ref="B5:K5"/>
    <mergeCell ref="B7:K7"/>
    <mergeCell ref="B15:K15"/>
  </mergeCells>
  <printOptions horizontalCentered="1"/>
  <pageMargins left="0.8661417322834646" right="0.3937007874015748" top="0.9448818897637796" bottom="0.7086614173228347" header="0.11811023622047245" footer="0.4330708661417323"/>
  <pageSetup horizontalDpi="600" verticalDpi="600" orientation="portrait" paperSize="9" r:id="rId1"/>
  <headerFooter alignWithMargins="0">
    <oddFooter>&amp;L&amp;8Budget 2003/04&amp;C&amp;P</oddFooter>
  </headerFooter>
  <rowBreaks count="4" manualBreakCount="4">
    <brk id="35" max="11" man="1"/>
    <brk id="58" max="11" man="1"/>
    <brk id="103" max="11" man="1"/>
    <brk id="14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JoeyE</dc:creator>
  <cp:keywords/>
  <dc:description/>
  <cp:lastModifiedBy>Gaile</cp:lastModifiedBy>
  <cp:lastPrinted>2004-05-25T15:20:06Z</cp:lastPrinted>
  <dcterms:created xsi:type="dcterms:W3CDTF">2004-04-22T09:58:41Z</dcterms:created>
  <dcterms:modified xsi:type="dcterms:W3CDTF">2004-05-25T15:34:06Z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